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9567F7-1460-43DC-BE37-F633ABCDE2CF}" xr6:coauthVersionLast="36" xr6:coauthVersionMax="36" xr10:uidLastSave="{00000000-0000-0000-0000-000000000000}"/>
  <bookViews>
    <workbookView xWindow="0" yWindow="0" windowWidth="23040" windowHeight="9690" xr2:uid="{00000000-000D-0000-FFFF-FFFF00000000}"/>
  </bookViews>
  <sheets>
    <sheet name="한밭관" sheetId="8" r:id="rId1"/>
    <sheet name="1차BTL관" sheetId="3" r:id="rId2"/>
    <sheet name="3차BTL관" sheetId="5" r:id="rId3"/>
  </sheets>
  <calcPr calcId="191029"/>
</workbook>
</file>

<file path=xl/calcChain.xml><?xml version="1.0" encoding="utf-8"?>
<calcChain xmlns="http://schemas.openxmlformats.org/spreadsheetml/2006/main">
  <c r="L7" i="5" l="1"/>
  <c r="K7" i="5"/>
  <c r="J7" i="5"/>
  <c r="I7" i="5"/>
  <c r="H7" i="5"/>
  <c r="G7" i="5"/>
  <c r="I7" i="8"/>
  <c r="H7" i="8"/>
  <c r="G7" i="8"/>
  <c r="F7" i="8"/>
  <c r="B7" i="3" l="1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E22" i="8" l="1"/>
  <c r="E21" i="8"/>
  <c r="E20" i="8"/>
  <c r="E19" i="8"/>
  <c r="D22" i="8"/>
  <c r="D21" i="8"/>
  <c r="D20" i="8"/>
  <c r="F22" i="5"/>
  <c r="F21" i="5"/>
  <c r="F20" i="5"/>
  <c r="F19" i="5"/>
  <c r="E22" i="5"/>
  <c r="E21" i="5"/>
  <c r="E20" i="5"/>
  <c r="D22" i="5"/>
  <c r="D21" i="5"/>
  <c r="D20" i="5"/>
  <c r="C22" i="8"/>
  <c r="C21" i="8"/>
  <c r="C20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B7" i="8"/>
  <c r="B10" i="8" s="1"/>
  <c r="F10" i="8" l="1"/>
  <c r="G10" i="8"/>
  <c r="H10" i="8"/>
  <c r="I10" i="8"/>
  <c r="B15" i="8"/>
  <c r="B9" i="8"/>
  <c r="B19" i="8"/>
  <c r="B16" i="8"/>
  <c r="B8" i="8"/>
  <c r="B11" i="8"/>
  <c r="B17" i="8"/>
  <c r="B18" i="8"/>
  <c r="F18" i="5"/>
  <c r="F17" i="5"/>
  <c r="F16" i="5"/>
  <c r="F15" i="5"/>
  <c r="F14" i="5"/>
  <c r="F13" i="5"/>
  <c r="F12" i="5"/>
  <c r="F11" i="5"/>
  <c r="F10" i="5"/>
  <c r="F9" i="5"/>
  <c r="F8" i="5"/>
  <c r="F7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7" i="5"/>
  <c r="B7" i="5"/>
  <c r="I11" i="8" l="1"/>
  <c r="H11" i="8"/>
  <c r="G11" i="8"/>
  <c r="F11" i="8"/>
  <c r="B13" i="8"/>
  <c r="F9" i="8"/>
  <c r="G9" i="8"/>
  <c r="H9" i="8"/>
  <c r="I9" i="8"/>
  <c r="I17" i="8"/>
  <c r="H17" i="8"/>
  <c r="F17" i="8"/>
  <c r="G17" i="8"/>
  <c r="G15" i="8"/>
  <c r="F15" i="8"/>
  <c r="H15" i="8"/>
  <c r="I15" i="8"/>
  <c r="F16" i="8"/>
  <c r="H16" i="8"/>
  <c r="G16" i="8"/>
  <c r="I16" i="8"/>
  <c r="G18" i="8"/>
  <c r="F18" i="8"/>
  <c r="I18" i="8"/>
  <c r="H18" i="8"/>
  <c r="F8" i="8"/>
  <c r="G8" i="8"/>
  <c r="I8" i="8"/>
  <c r="H8" i="8"/>
  <c r="F19" i="8"/>
  <c r="G19" i="8"/>
  <c r="H19" i="8"/>
  <c r="I19" i="8"/>
  <c r="B20" i="8"/>
  <c r="B22" i="8"/>
  <c r="B21" i="8"/>
  <c r="B14" i="8"/>
  <c r="B12" i="8"/>
  <c r="C10" i="5"/>
  <c r="C15" i="5"/>
  <c r="B10" i="5"/>
  <c r="B15" i="5"/>
  <c r="C9" i="5"/>
  <c r="C16" i="5"/>
  <c r="C8" i="5"/>
  <c r="B8" i="5"/>
  <c r="B9" i="5"/>
  <c r="B11" i="5"/>
  <c r="C11" i="5"/>
  <c r="B19" i="5"/>
  <c r="C19" i="5"/>
  <c r="G9" i="5" l="1"/>
  <c r="H9" i="5"/>
  <c r="I9" i="5"/>
  <c r="H8" i="5"/>
  <c r="I8" i="5"/>
  <c r="G8" i="5"/>
  <c r="L8" i="5"/>
  <c r="J8" i="5"/>
  <c r="K8" i="5"/>
  <c r="L16" i="5"/>
  <c r="K16" i="5"/>
  <c r="J16" i="5"/>
  <c r="L9" i="5"/>
  <c r="K9" i="5"/>
  <c r="J9" i="5"/>
  <c r="H10" i="5"/>
  <c r="G10" i="5"/>
  <c r="I10" i="5"/>
  <c r="L10" i="5"/>
  <c r="K10" i="5"/>
  <c r="J10" i="5"/>
  <c r="G11" i="5"/>
  <c r="I11" i="5"/>
  <c r="H11" i="5"/>
  <c r="B18" i="5"/>
  <c r="G15" i="5"/>
  <c r="H15" i="5"/>
  <c r="I15" i="5"/>
  <c r="C18" i="5"/>
  <c r="J15" i="5"/>
  <c r="K15" i="5"/>
  <c r="L15" i="5"/>
  <c r="K19" i="5"/>
  <c r="L19" i="5"/>
  <c r="J19" i="5"/>
  <c r="G19" i="5"/>
  <c r="H19" i="5"/>
  <c r="I19" i="5"/>
  <c r="J11" i="5"/>
  <c r="L11" i="5"/>
  <c r="K11" i="5"/>
  <c r="F13" i="8"/>
  <c r="H13" i="8"/>
  <c r="G13" i="8"/>
  <c r="I13" i="8"/>
  <c r="G21" i="8"/>
  <c r="F21" i="8"/>
  <c r="I21" i="8"/>
  <c r="H21" i="8"/>
  <c r="I20" i="8"/>
  <c r="G20" i="8"/>
  <c r="H20" i="8"/>
  <c r="F20" i="8"/>
  <c r="F22" i="8"/>
  <c r="H22" i="8"/>
  <c r="G22" i="8"/>
  <c r="I22" i="8"/>
  <c r="G12" i="8"/>
  <c r="F12" i="8"/>
  <c r="H12" i="8"/>
  <c r="I12" i="8"/>
  <c r="I14" i="8"/>
  <c r="G14" i="8"/>
  <c r="H14" i="8"/>
  <c r="F14" i="8"/>
  <c r="C17" i="5"/>
  <c r="B17" i="5"/>
  <c r="B16" i="5"/>
  <c r="C13" i="5"/>
  <c r="C12" i="5"/>
  <c r="C14" i="5"/>
  <c r="B14" i="5"/>
  <c r="B12" i="5"/>
  <c r="B13" i="5"/>
  <c r="B20" i="5"/>
  <c r="B22" i="5"/>
  <c r="B21" i="5"/>
  <c r="C20" i="5"/>
  <c r="C22" i="5"/>
  <c r="C21" i="5"/>
  <c r="L13" i="5" l="1"/>
  <c r="K13" i="5"/>
  <c r="J13" i="5"/>
  <c r="L14" i="5"/>
  <c r="J14" i="5"/>
  <c r="K14" i="5"/>
  <c r="H16" i="5"/>
  <c r="I16" i="5"/>
  <c r="G16" i="5"/>
  <c r="L12" i="5"/>
  <c r="K12" i="5"/>
  <c r="J12" i="5"/>
  <c r="G17" i="5"/>
  <c r="H17" i="5"/>
  <c r="I17" i="5"/>
  <c r="J17" i="5"/>
  <c r="K17" i="5"/>
  <c r="L17" i="5"/>
  <c r="J21" i="5"/>
  <c r="K21" i="5"/>
  <c r="L21" i="5"/>
  <c r="G22" i="5"/>
  <c r="H22" i="5"/>
  <c r="I22" i="5"/>
  <c r="L20" i="5"/>
  <c r="K20" i="5"/>
  <c r="J20" i="5"/>
  <c r="G21" i="5"/>
  <c r="H21" i="5"/>
  <c r="I21" i="5"/>
  <c r="L18" i="5"/>
  <c r="J18" i="5"/>
  <c r="K18" i="5"/>
  <c r="G14" i="5"/>
  <c r="I14" i="5"/>
  <c r="H14" i="5"/>
  <c r="L22" i="5"/>
  <c r="K22" i="5"/>
  <c r="J22" i="5"/>
  <c r="H20" i="5"/>
  <c r="I20" i="5"/>
  <c r="G20" i="5"/>
  <c r="G13" i="5"/>
  <c r="H13" i="5"/>
  <c r="I13" i="5"/>
  <c r="G12" i="5"/>
  <c r="H12" i="5"/>
  <c r="I12" i="5"/>
  <c r="I18" i="5"/>
  <c r="G18" i="5"/>
  <c r="H18" i="5"/>
  <c r="F7" i="3"/>
  <c r="E7" i="3"/>
  <c r="E19" i="3"/>
  <c r="F11" i="3"/>
  <c r="E20" i="3"/>
  <c r="E22" i="3"/>
  <c r="E21" i="3"/>
  <c r="E9" i="3"/>
  <c r="E8" i="3"/>
  <c r="E10" i="3"/>
  <c r="E11" i="3"/>
  <c r="E15" i="3"/>
  <c r="F8" i="3"/>
  <c r="F9" i="3"/>
  <c r="F10" i="3"/>
  <c r="F15" i="3"/>
  <c r="F22" i="3" l="1"/>
  <c r="F20" i="3"/>
  <c r="F19" i="3"/>
  <c r="F21" i="3"/>
  <c r="E18" i="3"/>
  <c r="E17" i="3"/>
  <c r="E16" i="3"/>
  <c r="E14" i="3"/>
  <c r="E13" i="3"/>
  <c r="E12" i="3"/>
  <c r="F18" i="3"/>
  <c r="F17" i="3"/>
  <c r="F16" i="3"/>
  <c r="F14" i="3"/>
  <c r="F13" i="3"/>
  <c r="F12" i="3"/>
</calcChain>
</file>

<file path=xl/sharedStrings.xml><?xml version="1.0" encoding="utf-8"?>
<sst xmlns="http://schemas.openxmlformats.org/spreadsheetml/2006/main" count="145" uniqueCount="41">
  <si>
    <t>관리비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</si>
  <si>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</si>
  <si>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</si>
  <si>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</si>
  <si>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구분</t>
    <phoneticPr fontId="1" type="noConversion"/>
  </si>
  <si>
    <t>(단위 : 원)</t>
  </si>
  <si>
    <t>식  비</t>
    <phoneticPr fontId="1" type="noConversion"/>
  </si>
  <si>
    <t>1차 BTL관(입사시 징수액)</t>
    <phoneticPr fontId="1" type="noConversion"/>
  </si>
  <si>
    <t>1인실</t>
    <phoneticPr fontId="1" type="noConversion"/>
  </si>
  <si>
    <t>2인실</t>
    <phoneticPr fontId="1" type="noConversion"/>
  </si>
  <si>
    <t>3차 BTL관(입사시 징수액)</t>
    <phoneticPr fontId="1" type="noConversion"/>
  </si>
  <si>
    <t>계</t>
    <phoneticPr fontId="1" type="noConversion"/>
  </si>
  <si>
    <t>1주
(2.27.~3.05)</t>
    <phoneticPr fontId="1" type="noConversion"/>
  </si>
  <si>
    <t>2주
(3.06.~3.12..)</t>
    <phoneticPr fontId="1" type="noConversion"/>
  </si>
  <si>
    <t>3주
(3.13.~3.19.)</t>
    <phoneticPr fontId="1" type="noConversion"/>
  </si>
  <si>
    <t>4주
(3.20.~3.26.)</t>
    <phoneticPr fontId="1" type="noConversion"/>
  </si>
  <si>
    <t>5주
(3.27.~4.02)</t>
    <phoneticPr fontId="1" type="noConversion"/>
  </si>
  <si>
    <t>6주
(4.03.~4.09.)</t>
    <phoneticPr fontId="1" type="noConversion"/>
  </si>
  <si>
    <t>7주
(4.10.~4.16.)</t>
    <phoneticPr fontId="1" type="noConversion"/>
  </si>
  <si>
    <t>8주
(4.17.~4.23.)</t>
    <phoneticPr fontId="1" type="noConversion"/>
  </si>
  <si>
    <t>9주
(4.24.~4.30.)</t>
    <phoneticPr fontId="1" type="noConversion"/>
  </si>
  <si>
    <t>10주
(5.01.~5.07.)</t>
    <phoneticPr fontId="1" type="noConversion"/>
  </si>
  <si>
    <t>11주
(5.08.~5.14.)</t>
    <phoneticPr fontId="1" type="noConversion"/>
  </si>
  <si>
    <t>12주
(5.15.~5.21.)</t>
    <phoneticPr fontId="1" type="noConversion"/>
  </si>
  <si>
    <t>13주
(5.22.~5.28.)</t>
    <phoneticPr fontId="1" type="noConversion"/>
  </si>
  <si>
    <t>14주
(5.29.~6.04)</t>
    <phoneticPr fontId="1" type="noConversion"/>
  </si>
  <si>
    <t>15주
(6.05.~6.11.)</t>
    <phoneticPr fontId="1" type="noConversion"/>
  </si>
  <si>
    <t>16주
(6.12.~6.18.)</t>
    <phoneticPr fontId="1" type="noConversion"/>
  </si>
  <si>
    <t>1식</t>
    <phoneticPr fontId="1" type="noConversion"/>
  </si>
  <si>
    <t>2식</t>
    <phoneticPr fontId="1" type="noConversion"/>
  </si>
  <si>
    <t>3식</t>
    <phoneticPr fontId="1" type="noConversion"/>
  </si>
  <si>
    <t>한밭관(입사시 징수액)</t>
    <phoneticPr fontId="1" type="noConversion"/>
  </si>
  <si>
    <t>1인실 계(관리비+식비)</t>
    <phoneticPr fontId="1" type="noConversion"/>
  </si>
  <si>
    <t>2인실 계(관리비+식비)</t>
    <phoneticPr fontId="1" type="noConversion"/>
  </si>
  <si>
    <t>1인실(관리비+식비)</t>
    <phoneticPr fontId="1" type="noConversion"/>
  </si>
  <si>
    <t>2인실(관리비+식비)</t>
    <phoneticPr fontId="1" type="noConversion"/>
  </si>
  <si>
    <t>0식</t>
    <phoneticPr fontId="1" type="noConversion"/>
  </si>
  <si>
    <t>(단위 : 원)</t>
    <phoneticPr fontId="1" type="noConversion"/>
  </si>
  <si>
    <t>2022학년도 1학기 한밭관 중도입실 생활관비</t>
    <phoneticPr fontId="1" type="noConversion"/>
  </si>
  <si>
    <t>2022학년도 1학기 1차BTL 중도입실 생활관비</t>
    <phoneticPr fontId="1" type="noConversion"/>
  </si>
  <si>
    <t>2022학년도 1학기 3차BTL 중도입실 생활관비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</si>
</sst>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8"/>
      <name val="맑은 고딕"/>
      <family val="3"/>
      <charset val="129"/>
    </font>
    <font>
      <b/>
      <sz val="9"/>
      <name val="돋움"/>
      <family val="3"/>
      <charset val="129"/>
    </font>
    <font>
      <u/>
      <sz val="9"/>
      <name val="돋움"/>
      <family val="3"/>
      <charset val="129"/>
    </font>
    <font>
      <b/>
      <sz val="9"/>
      <color rgb="FF0033CC"/>
      <name val="돋움"/>
      <family val="3"/>
      <charset val="129"/>
    </font>
    <font>
      <b/>
      <sz val="8"/>
      <color rgb="FF0033CC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theme="1"/>
      </right>
      <top/>
      <bottom style="medium">
        <color indexed="64"/>
      </bottom>
      <diagonal/>
    </border>
    <border>
      <left style="thin">
        <color indexed="64"/>
      </left>
      <right style="hair">
        <color theme="1"/>
      </right>
      <top/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/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thin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0033CC"/>
      </left>
      <right/>
      <top style="thick">
        <color rgb="FF0033CC"/>
      </top>
      <bottom/>
      <diagonal/>
    </border>
    <border>
      <left style="thick">
        <color rgb="FF0033CC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0033CC"/>
      </right>
      <top style="thin">
        <color indexed="64"/>
      </top>
      <bottom style="hair">
        <color indexed="64"/>
      </bottom>
      <diagonal/>
    </border>
    <border>
      <left style="thick">
        <color rgb="FF0033CC"/>
      </left>
      <right style="hair">
        <color theme="1"/>
      </right>
      <top style="hair">
        <color auto="1"/>
      </top>
      <bottom style="hair">
        <color theme="1"/>
      </bottom>
      <diagonal/>
    </border>
    <border>
      <left/>
      <right style="thick">
        <color rgb="FF0033CC"/>
      </right>
      <top style="hair">
        <color indexed="64"/>
      </top>
      <bottom/>
      <diagonal/>
    </border>
    <border>
      <left style="thick">
        <color rgb="FF0033CC"/>
      </left>
      <right style="hair">
        <color theme="1"/>
      </right>
      <top style="hair">
        <color theme="1"/>
      </top>
      <bottom/>
      <diagonal/>
    </border>
    <border>
      <left/>
      <right style="thick">
        <color rgb="FF0033CC"/>
      </right>
      <top/>
      <bottom style="medium">
        <color indexed="64"/>
      </bottom>
      <diagonal/>
    </border>
    <border>
      <left style="thick">
        <color rgb="FF0033CC"/>
      </left>
      <right style="hair">
        <color theme="1"/>
      </right>
      <top style="medium">
        <color auto="1"/>
      </top>
      <bottom style="hair">
        <color theme="1"/>
      </bottom>
      <diagonal/>
    </border>
    <border>
      <left/>
      <right style="thick">
        <color rgb="FF0033CC"/>
      </right>
      <top/>
      <bottom style="hair">
        <color indexed="64"/>
      </bottom>
      <diagonal/>
    </border>
    <border>
      <left style="thick">
        <color rgb="FF0033CC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ck">
        <color rgb="FF0033CC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thick">
        <color rgb="FF0033CC"/>
      </left>
      <right/>
      <top/>
      <bottom style="hair">
        <color indexed="64"/>
      </bottom>
      <diagonal/>
    </border>
    <border>
      <left/>
      <right style="thick">
        <color rgb="FF0033CC"/>
      </right>
      <top style="hair">
        <color indexed="64"/>
      </top>
      <bottom style="hair">
        <color indexed="64"/>
      </bottom>
      <diagonal/>
    </border>
    <border>
      <left style="thick">
        <color rgb="FF0033CC"/>
      </left>
      <right style="hair">
        <color theme="1"/>
      </right>
      <top style="hair">
        <color theme="1"/>
      </top>
      <bottom style="thick">
        <color rgb="FF0033CC"/>
      </bottom>
      <diagonal/>
    </border>
    <border>
      <left/>
      <right/>
      <top/>
      <bottom style="thick">
        <color rgb="FF0033CC"/>
      </bottom>
      <diagonal/>
    </border>
    <border>
      <left/>
      <right style="thick">
        <color rgb="FF0033CC"/>
      </right>
      <top/>
      <bottom style="thick">
        <color rgb="FF0033CC"/>
      </bottom>
      <diagonal/>
    </border>
    <border>
      <left/>
      <right style="thick">
        <color rgb="FF0033CC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0033CC"/>
      </left>
      <right/>
      <top/>
      <bottom/>
      <diagonal/>
    </border>
    <border>
      <left style="thick">
        <color rgb="FF0033CC"/>
      </left>
      <right/>
      <top/>
      <bottom style="medium">
        <color indexed="64"/>
      </bottom>
      <diagonal/>
    </border>
    <border>
      <left style="thick">
        <color rgb="FF0033CC"/>
      </left>
      <right style="hair">
        <color indexed="64"/>
      </right>
      <top/>
      <bottom style="hair">
        <color indexed="64"/>
      </bottom>
      <diagonal/>
    </border>
    <border>
      <left style="thick">
        <color rgb="FF0033CC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33CC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rgb="FF0033CC"/>
      </right>
      <top style="hair">
        <color indexed="64"/>
      </top>
      <bottom style="thin">
        <color indexed="64"/>
      </bottom>
      <diagonal/>
    </border>
    <border>
      <left style="thick">
        <color rgb="FF0033CC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0033CC"/>
      </right>
      <top style="thin">
        <color indexed="64"/>
      </top>
      <bottom style="hair">
        <color indexed="64"/>
      </bottom>
      <diagonal/>
    </border>
    <border>
      <left style="thick">
        <color rgb="FF0033CC"/>
      </left>
      <right/>
      <top/>
      <bottom style="thin">
        <color indexed="64"/>
      </bottom>
      <diagonal/>
    </border>
    <border>
      <left style="thick">
        <color rgb="FF0033CC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rgb="FF0033CC"/>
      </right>
      <top style="hair">
        <color indexed="64"/>
      </top>
      <bottom style="thick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33CC"/>
      </left>
      <right style="hair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ck">
        <color rgb="FF0033CC"/>
      </right>
      <top style="thick">
        <color rgb="FF0033CC"/>
      </top>
      <bottom style="hair">
        <color indexed="64"/>
      </bottom>
      <diagonal/>
    </border>
    <border>
      <left style="thick">
        <color rgb="FF0033CC"/>
      </left>
      <right style="hair">
        <color indexed="64"/>
      </right>
      <top/>
      <bottom style="thick">
        <color rgb="FF0033CC"/>
      </bottom>
      <diagonal/>
    </border>
    <border>
      <left/>
      <right style="thick">
        <color rgb="FF0033CC"/>
      </right>
      <top/>
      <bottom style="thin">
        <color indexed="64"/>
      </bottom>
      <diagonal/>
    </border>
    <border>
      <left style="thick">
        <color rgb="FF0033CC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thick">
        <color rgb="FF0033CC"/>
      </left>
      <right/>
      <top style="thick">
        <color rgb="FF0033CC"/>
      </top>
      <bottom style="hair">
        <color indexed="64"/>
      </bottom>
      <diagonal/>
    </border>
    <border>
      <left/>
      <right/>
      <top style="thick">
        <color rgb="FF0033CC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ck">
        <color rgb="FF0033CC"/>
      </top>
      <bottom style="hair">
        <color indexed="64"/>
      </bottom>
      <diagonal/>
    </border>
    <border>
      <left style="thick">
        <color rgb="FF0033CC"/>
      </left>
      <right/>
      <top style="hair">
        <color auto="1"/>
      </top>
      <bottom/>
      <diagonal/>
    </border>
    <border>
      <left style="thick">
        <color rgb="FF0033CC"/>
      </left>
      <right/>
      <top/>
      <bottom style="thick">
        <color rgb="FF0033CC"/>
      </bottom>
      <diagonal/>
    </border>
    <border>
      <left style="hair">
        <color indexed="64"/>
      </left>
      <right style="hair">
        <color indexed="64"/>
      </right>
      <top/>
      <bottom style="thick">
        <color rgb="FF0033CC"/>
      </bottom>
      <diagonal/>
    </border>
    <border>
      <left/>
      <right style="thin">
        <color indexed="64"/>
      </right>
      <top/>
      <bottom style="thick">
        <color rgb="FF0033CC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 style="thick">
        <color rgb="FF0033CC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ck">
        <color rgb="FF0033CC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ck">
        <color rgb="FF0033CC"/>
      </left>
      <right style="hair">
        <color theme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5" xfId="0" applyNumberFormat="1" applyFont="1" applyFill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1" fillId="2" borderId="26" xfId="0" applyNumberFormat="1" applyFont="1" applyFill="1" applyBorder="1" applyAlignment="1">
      <alignment horizontal="center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8" borderId="31" xfId="0" applyNumberFormat="1" applyFont="1" applyFill="1" applyBorder="1" applyAlignment="1">
      <alignment vertical="center"/>
    </xf>
    <xf numFmtId="176" fontId="1" fillId="8" borderId="30" xfId="0" applyNumberFormat="1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2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vertical="center"/>
    </xf>
    <xf numFmtId="176" fontId="6" fillId="2" borderId="35" xfId="0" applyNumberFormat="1" applyFont="1" applyFill="1" applyBorder="1" applyAlignment="1">
      <alignment horizontal="center" vertical="center"/>
    </xf>
    <xf numFmtId="176" fontId="1" fillId="0" borderId="36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176" fontId="6" fillId="2" borderId="39" xfId="0" applyNumberFormat="1" applyFont="1" applyFill="1" applyBorder="1" applyAlignment="1">
      <alignment horizontal="center" vertical="center"/>
    </xf>
    <xf numFmtId="176" fontId="1" fillId="0" borderId="43" xfId="0" applyNumberFormat="1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4" borderId="48" xfId="0" applyNumberFormat="1" applyFont="1" applyFill="1" applyBorder="1" applyAlignment="1">
      <alignment horizontal="center" vertical="center" wrapText="1"/>
    </xf>
    <xf numFmtId="176" fontId="2" fillId="4" borderId="49" xfId="0" applyNumberFormat="1" applyFont="1" applyFill="1" applyBorder="1" applyAlignment="1">
      <alignment horizontal="center" vertical="center" wrapText="1"/>
    </xf>
    <xf numFmtId="176" fontId="2" fillId="4" borderId="50" xfId="0" applyNumberFormat="1" applyFont="1" applyFill="1" applyBorder="1" applyAlignment="1">
      <alignment horizontal="center" vertical="center" wrapText="1"/>
    </xf>
    <xf numFmtId="176" fontId="2" fillId="4" borderId="51" xfId="0" applyNumberFormat="1" applyFont="1" applyFill="1" applyBorder="1" applyAlignment="1">
      <alignment horizontal="center" vertical="center" wrapText="1"/>
    </xf>
    <xf numFmtId="176" fontId="2" fillId="6" borderId="49" xfId="0" applyNumberFormat="1" applyFont="1" applyFill="1" applyBorder="1" applyAlignment="1">
      <alignment horizontal="center" vertical="center" wrapText="1"/>
    </xf>
    <xf numFmtId="176" fontId="2" fillId="6" borderId="50" xfId="0" applyNumberFormat="1" applyFont="1" applyFill="1" applyBorder="1" applyAlignment="1">
      <alignment horizontal="center" vertical="center" wrapText="1"/>
    </xf>
    <xf numFmtId="176" fontId="2" fillId="6" borderId="52" xfId="0" applyNumberFormat="1" applyFont="1" applyFill="1" applyBorder="1" applyAlignment="1">
      <alignment horizontal="center" vertical="center" wrapText="1"/>
    </xf>
    <xf numFmtId="176" fontId="2" fillId="5" borderId="53" xfId="0" applyNumberFormat="1" applyFont="1" applyFill="1" applyBorder="1" applyAlignment="1">
      <alignment horizontal="center" vertical="center" wrapText="1"/>
    </xf>
    <xf numFmtId="176" fontId="2" fillId="5" borderId="50" xfId="0" applyNumberFormat="1" applyFont="1" applyFill="1" applyBorder="1" applyAlignment="1">
      <alignment horizontal="center" vertical="center" wrapText="1"/>
    </xf>
    <xf numFmtId="176" fontId="2" fillId="7" borderId="50" xfId="0" applyNumberFormat="1" applyFont="1" applyFill="1" applyBorder="1" applyAlignment="1">
      <alignment horizontal="center" vertical="center" wrapText="1"/>
    </xf>
    <xf numFmtId="176" fontId="2" fillId="7" borderId="51" xfId="0" applyNumberFormat="1" applyFont="1" applyFill="1" applyBorder="1" applyAlignment="1">
      <alignment horizontal="center" vertical="center" wrapText="1"/>
    </xf>
    <xf numFmtId="176" fontId="1" fillId="0" borderId="55" xfId="0" applyNumberFormat="1" applyFont="1" applyBorder="1" applyAlignment="1">
      <alignment vertical="center"/>
    </xf>
    <xf numFmtId="176" fontId="1" fillId="0" borderId="56" xfId="0" applyNumberFormat="1" applyFont="1" applyBorder="1" applyAlignment="1">
      <alignment vertical="center"/>
    </xf>
    <xf numFmtId="176" fontId="6" fillId="2" borderId="58" xfId="0" applyNumberFormat="1" applyFont="1" applyFill="1" applyBorder="1" applyAlignment="1">
      <alignment horizontal="center" vertical="center"/>
    </xf>
    <xf numFmtId="176" fontId="1" fillId="0" borderId="59" xfId="0" applyNumberFormat="1" applyFont="1" applyBorder="1" applyAlignment="1">
      <alignment vertical="center"/>
    </xf>
    <xf numFmtId="176" fontId="1" fillId="0" borderId="60" xfId="0" applyNumberFormat="1" applyFont="1" applyBorder="1" applyAlignment="1">
      <alignment vertical="center"/>
    </xf>
    <xf numFmtId="176" fontId="1" fillId="0" borderId="5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61" xfId="0" applyNumberFormat="1" applyFont="1" applyFill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2" fillId="5" borderId="51" xfId="0" applyNumberFormat="1" applyFont="1" applyFill="1" applyBorder="1" applyAlignment="1">
      <alignment horizontal="center" vertical="center" wrapText="1"/>
    </xf>
    <xf numFmtId="176" fontId="2" fillId="7" borderId="49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right" vertical="center"/>
    </xf>
    <xf numFmtId="176" fontId="8" fillId="0" borderId="62" xfId="0" applyNumberFormat="1" applyFont="1" applyBorder="1" applyAlignment="1">
      <alignment horizontal="right" vertical="center"/>
    </xf>
    <xf numFmtId="176" fontId="8" fillId="0" borderId="63" xfId="0" applyNumberFormat="1" applyFont="1" applyBorder="1" applyAlignment="1">
      <alignment horizontal="right" vertical="center"/>
    </xf>
    <xf numFmtId="176" fontId="8" fillId="0" borderId="68" xfId="0" applyNumberFormat="1" applyFont="1" applyBorder="1" applyAlignment="1">
      <alignment horizontal="right" vertical="center"/>
    </xf>
    <xf numFmtId="176" fontId="8" fillId="0" borderId="69" xfId="0" applyNumberFormat="1" applyFont="1" applyBorder="1" applyAlignment="1">
      <alignment horizontal="right" vertical="center"/>
    </xf>
    <xf numFmtId="176" fontId="8" fillId="0" borderId="70" xfId="0" applyNumberFormat="1" applyFont="1" applyBorder="1" applyAlignment="1">
      <alignment horizontal="right" vertical="center"/>
    </xf>
    <xf numFmtId="176" fontId="8" fillId="0" borderId="71" xfId="0" applyNumberFormat="1" applyFont="1" applyBorder="1" applyAlignment="1">
      <alignment horizontal="right" vertical="center"/>
    </xf>
    <xf numFmtId="176" fontId="8" fillId="0" borderId="72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vertical="center"/>
    </xf>
    <xf numFmtId="176" fontId="8" fillId="0" borderId="80" xfId="0" applyNumberFormat="1" applyFont="1" applyBorder="1" applyAlignment="1">
      <alignment horizontal="right" vertical="center"/>
    </xf>
    <xf numFmtId="176" fontId="8" fillId="0" borderId="81" xfId="0" applyNumberFormat="1" applyFont="1" applyBorder="1" applyAlignment="1">
      <alignment horizontal="right" vertical="center"/>
    </xf>
    <xf numFmtId="176" fontId="8" fillId="0" borderId="82" xfId="0" applyNumberFormat="1" applyFont="1" applyBorder="1" applyAlignment="1">
      <alignment horizontal="right" vertical="center"/>
    </xf>
    <xf numFmtId="176" fontId="8" fillId="0" borderId="78" xfId="0" applyNumberFormat="1" applyFont="1" applyBorder="1" applyAlignment="1">
      <alignment horizontal="right" vertical="center"/>
    </xf>
    <xf numFmtId="176" fontId="8" fillId="0" borderId="83" xfId="0" applyNumberFormat="1" applyFont="1" applyBorder="1" applyAlignment="1">
      <alignment horizontal="right" vertical="center"/>
    </xf>
    <xf numFmtId="176" fontId="8" fillId="0" borderId="75" xfId="0" applyNumberFormat="1" applyFont="1" applyBorder="1" applyAlignment="1">
      <alignment horizontal="right" vertical="center"/>
    </xf>
    <xf numFmtId="176" fontId="8" fillId="0" borderId="86" xfId="0" applyNumberFormat="1" applyFont="1" applyBorder="1" applyAlignment="1">
      <alignment horizontal="right" vertical="center"/>
    </xf>
    <xf numFmtId="176" fontId="8" fillId="0" borderId="87" xfId="0" applyNumberFormat="1" applyFont="1" applyBorder="1" applyAlignment="1">
      <alignment horizontal="right" vertical="center"/>
    </xf>
    <xf numFmtId="176" fontId="8" fillId="0" borderId="88" xfId="0" applyNumberFormat="1" applyFont="1" applyBorder="1" applyAlignment="1">
      <alignment horizontal="right" vertical="center"/>
    </xf>
    <xf numFmtId="176" fontId="8" fillId="0" borderId="89" xfId="0" applyNumberFormat="1" applyFont="1" applyBorder="1" applyAlignment="1">
      <alignment horizontal="right" vertical="center"/>
    </xf>
    <xf numFmtId="176" fontId="2" fillId="4" borderId="92" xfId="0" applyNumberFormat="1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center" vertical="center" wrapText="1"/>
    </xf>
    <xf numFmtId="176" fontId="2" fillId="4" borderId="18" xfId="0" applyNumberFormat="1" applyFont="1" applyFill="1" applyBorder="1" applyAlignment="1">
      <alignment horizontal="center" vertical="center" wrapText="1"/>
    </xf>
    <xf numFmtId="176" fontId="2" fillId="4" borderId="93" xfId="0" applyNumberFormat="1" applyFont="1" applyFill="1" applyBorder="1" applyAlignment="1">
      <alignment horizontal="center" vertical="center" wrapText="1"/>
    </xf>
    <xf numFmtId="176" fontId="2" fillId="6" borderId="4" xfId="0" applyNumberFormat="1" applyFont="1" applyFill="1" applyBorder="1" applyAlignment="1">
      <alignment horizontal="center" vertical="center" wrapText="1"/>
    </xf>
    <xf numFmtId="176" fontId="2" fillId="6" borderId="18" xfId="0" applyNumberFormat="1" applyFont="1" applyFill="1" applyBorder="1" applyAlignment="1">
      <alignment horizontal="center" vertical="center" wrapText="1"/>
    </xf>
    <xf numFmtId="176" fontId="2" fillId="6" borderId="20" xfId="0" applyNumberFormat="1" applyFont="1" applyFill="1" applyBorder="1" applyAlignment="1">
      <alignment horizontal="center" vertical="center" wrapText="1"/>
    </xf>
    <xf numFmtId="176" fontId="2" fillId="5" borderId="68" xfId="0" applyNumberFormat="1" applyFont="1" applyFill="1" applyBorder="1" applyAlignment="1">
      <alignment horizontal="center" vertical="center" wrapText="1"/>
    </xf>
    <xf numFmtId="176" fontId="2" fillId="5" borderId="18" xfId="0" applyNumberFormat="1" applyFont="1" applyFill="1" applyBorder="1" applyAlignment="1">
      <alignment horizontal="center" vertical="center" wrapText="1"/>
    </xf>
    <xf numFmtId="176" fontId="2" fillId="5" borderId="93" xfId="0" applyNumberFormat="1" applyFont="1" applyFill="1" applyBorder="1" applyAlignment="1">
      <alignment horizontal="center" vertical="center" wrapText="1"/>
    </xf>
    <xf numFmtId="176" fontId="2" fillId="7" borderId="4" xfId="0" applyNumberFormat="1" applyFont="1" applyFill="1" applyBorder="1" applyAlignment="1">
      <alignment horizontal="center" vertical="center" wrapText="1"/>
    </xf>
    <xf numFmtId="176" fontId="2" fillId="7" borderId="18" xfId="0" applyNumberFormat="1" applyFont="1" applyFill="1" applyBorder="1" applyAlignment="1">
      <alignment horizontal="center" vertical="center" wrapText="1"/>
    </xf>
    <xf numFmtId="176" fontId="2" fillId="7" borderId="93" xfId="0" applyNumberFormat="1" applyFont="1" applyFill="1" applyBorder="1" applyAlignment="1">
      <alignment horizontal="center" vertical="center" wrapText="1"/>
    </xf>
    <xf numFmtId="176" fontId="8" fillId="0" borderId="85" xfId="0" applyNumberFormat="1" applyFont="1" applyBorder="1" applyAlignment="1">
      <alignment vertical="center"/>
    </xf>
    <xf numFmtId="176" fontId="8" fillId="0" borderId="99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77" xfId="0" applyNumberFormat="1" applyFont="1" applyBorder="1" applyAlignment="1">
      <alignment vertical="center"/>
    </xf>
    <xf numFmtId="176" fontId="8" fillId="0" borderId="104" xfId="0" applyNumberFormat="1" applyFont="1" applyBorder="1" applyAlignment="1">
      <alignment vertical="center"/>
    </xf>
    <xf numFmtId="176" fontId="8" fillId="0" borderId="81" xfId="0" applyNumberFormat="1" applyFont="1" applyBorder="1" applyAlignment="1">
      <alignment vertical="center"/>
    </xf>
    <xf numFmtId="176" fontId="6" fillId="2" borderId="113" xfId="0" applyNumberFormat="1" applyFont="1" applyFill="1" applyBorder="1" applyAlignment="1">
      <alignment horizontal="center" vertical="center"/>
    </xf>
    <xf numFmtId="176" fontId="1" fillId="2" borderId="115" xfId="0" applyNumberFormat="1" applyFont="1" applyFill="1" applyBorder="1" applyAlignment="1">
      <alignment horizontal="center" vertical="center"/>
    </xf>
    <xf numFmtId="176" fontId="1" fillId="0" borderId="117" xfId="0" applyNumberFormat="1" applyFont="1" applyBorder="1" applyAlignment="1">
      <alignment vertical="center"/>
    </xf>
    <xf numFmtId="176" fontId="1" fillId="0" borderId="118" xfId="0" applyNumberFormat="1" applyFont="1" applyBorder="1" applyAlignment="1">
      <alignment vertical="center"/>
    </xf>
    <xf numFmtId="176" fontId="1" fillId="0" borderId="120" xfId="0" applyNumberFormat="1" applyFont="1" applyBorder="1" applyAlignment="1">
      <alignment vertical="center"/>
    </xf>
    <xf numFmtId="176" fontId="1" fillId="0" borderId="121" xfId="0" applyNumberFormat="1" applyFont="1" applyBorder="1" applyAlignment="1">
      <alignment vertical="center"/>
    </xf>
    <xf numFmtId="176" fontId="1" fillId="8" borderId="122" xfId="0" applyNumberFormat="1" applyFont="1" applyFill="1" applyBorder="1" applyAlignment="1">
      <alignment vertical="center"/>
    </xf>
    <xf numFmtId="176" fontId="1" fillId="8" borderId="121" xfId="0" applyNumberFormat="1" applyFont="1" applyFill="1" applyBorder="1" applyAlignment="1">
      <alignment vertical="center"/>
    </xf>
    <xf numFmtId="176" fontId="1" fillId="0" borderId="123" xfId="0" applyNumberFormat="1" applyFont="1" applyBorder="1" applyAlignment="1">
      <alignment vertical="center"/>
    </xf>
    <xf numFmtId="176" fontId="2" fillId="4" borderId="127" xfId="0" applyNumberFormat="1" applyFont="1" applyFill="1" applyBorder="1" applyAlignment="1">
      <alignment horizontal="center" vertical="center" wrapText="1"/>
    </xf>
    <xf numFmtId="176" fontId="2" fillId="4" borderId="128" xfId="0" applyNumberFormat="1" applyFont="1" applyFill="1" applyBorder="1" applyAlignment="1">
      <alignment horizontal="center" vertical="center" wrapText="1"/>
    </xf>
    <xf numFmtId="176" fontId="2" fillId="4" borderId="129" xfId="0" applyNumberFormat="1" applyFont="1" applyFill="1" applyBorder="1" applyAlignment="1">
      <alignment horizontal="center" vertical="center" wrapText="1"/>
    </xf>
    <xf numFmtId="176" fontId="2" fillId="4" borderId="130" xfId="0" applyNumberFormat="1" applyFont="1" applyFill="1" applyBorder="1" applyAlignment="1">
      <alignment horizontal="center" vertical="center" wrapText="1"/>
    </xf>
    <xf numFmtId="176" fontId="2" fillId="6" borderId="128" xfId="0" applyNumberFormat="1" applyFont="1" applyFill="1" applyBorder="1" applyAlignment="1">
      <alignment horizontal="center" vertical="center" wrapText="1"/>
    </xf>
    <xf numFmtId="176" fontId="2" fillId="6" borderId="129" xfId="0" applyNumberFormat="1" applyFont="1" applyFill="1" applyBorder="1" applyAlignment="1">
      <alignment horizontal="center" vertical="center" wrapText="1"/>
    </xf>
    <xf numFmtId="176" fontId="2" fillId="6" borderId="66" xfId="0" applyNumberFormat="1" applyFont="1" applyFill="1" applyBorder="1" applyAlignment="1">
      <alignment horizontal="center" vertical="center" wrapText="1"/>
    </xf>
    <xf numFmtId="176" fontId="2" fillId="5" borderId="19" xfId="0" applyNumberFormat="1" applyFont="1" applyFill="1" applyBorder="1" applyAlignment="1">
      <alignment horizontal="center" vertical="center" wrapText="1"/>
    </xf>
    <xf numFmtId="176" fontId="2" fillId="5" borderId="129" xfId="0" applyNumberFormat="1" applyFont="1" applyFill="1" applyBorder="1" applyAlignment="1">
      <alignment horizontal="center" vertical="center" wrapText="1"/>
    </xf>
    <xf numFmtId="176" fontId="2" fillId="5" borderId="130" xfId="0" applyNumberFormat="1" applyFont="1" applyFill="1" applyBorder="1" applyAlignment="1">
      <alignment horizontal="center" vertical="center" wrapText="1"/>
    </xf>
    <xf numFmtId="176" fontId="2" fillId="7" borderId="128" xfId="0" applyNumberFormat="1" applyFont="1" applyFill="1" applyBorder="1" applyAlignment="1">
      <alignment horizontal="center" vertical="center" wrapText="1"/>
    </xf>
    <xf numFmtId="176" fontId="2" fillId="7" borderId="129" xfId="0" applyNumberFormat="1" applyFont="1" applyFill="1" applyBorder="1" applyAlignment="1">
      <alignment horizontal="center" vertical="center" wrapText="1"/>
    </xf>
    <xf numFmtId="176" fontId="2" fillId="7" borderId="130" xfId="0" applyNumberFormat="1" applyFont="1" applyFill="1" applyBorder="1" applyAlignment="1">
      <alignment horizontal="center" vertical="center" wrapText="1"/>
    </xf>
    <xf numFmtId="176" fontId="1" fillId="0" borderId="131" xfId="0" applyNumberFormat="1" applyFont="1" applyBorder="1" applyAlignment="1">
      <alignment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6" fillId="2" borderId="66" xfId="0" applyNumberFormat="1" applyFont="1" applyFill="1" applyBorder="1" applyAlignment="1">
      <alignment horizontal="center" vertical="center"/>
    </xf>
    <xf numFmtId="176" fontId="1" fillId="2" borderId="67" xfId="0" applyNumberFormat="1" applyFont="1" applyFill="1" applyBorder="1" applyAlignment="1">
      <alignment horizontal="center" vertical="center"/>
    </xf>
    <xf numFmtId="176" fontId="1" fillId="0" borderId="128" xfId="0" applyNumberFormat="1" applyFont="1" applyBorder="1" applyAlignment="1">
      <alignment horizontal="right" vertical="center"/>
    </xf>
    <xf numFmtId="176" fontId="1" fillId="0" borderId="129" xfId="0" applyNumberFormat="1" applyFont="1" applyBorder="1" applyAlignment="1">
      <alignment vertical="center"/>
    </xf>
    <xf numFmtId="176" fontId="1" fillId="0" borderId="66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8" borderId="130" xfId="0" applyNumberFormat="1" applyFont="1" applyFill="1" applyBorder="1" applyAlignment="1">
      <alignment vertical="center"/>
    </xf>
    <xf numFmtId="176" fontId="1" fillId="8" borderId="19" xfId="0" applyNumberFormat="1" applyFont="1" applyFill="1" applyBorder="1" applyAlignment="1">
      <alignment vertical="center"/>
    </xf>
    <xf numFmtId="176" fontId="1" fillId="0" borderId="128" xfId="0" applyNumberFormat="1" applyFont="1" applyBorder="1" applyAlignment="1">
      <alignment vertical="center"/>
    </xf>
    <xf numFmtId="176" fontId="1" fillId="0" borderId="130" xfId="0" applyNumberFormat="1" applyFont="1" applyBorder="1" applyAlignment="1">
      <alignment vertical="center"/>
    </xf>
    <xf numFmtId="176" fontId="1" fillId="0" borderId="105" xfId="0" applyNumberFormat="1" applyFont="1" applyBorder="1" applyAlignment="1">
      <alignment vertical="center"/>
    </xf>
    <xf numFmtId="176" fontId="8" fillId="0" borderId="96" xfId="0" applyNumberFormat="1" applyFont="1" applyBorder="1" applyAlignment="1">
      <alignment horizontal="right" vertical="center"/>
    </xf>
    <xf numFmtId="176" fontId="8" fillId="0" borderId="97" xfId="0" applyNumberFormat="1" applyFont="1" applyBorder="1" applyAlignment="1">
      <alignment vertical="center"/>
    </xf>
    <xf numFmtId="176" fontId="8" fillId="0" borderId="103" xfId="0" applyNumberFormat="1" applyFont="1" applyBorder="1" applyAlignment="1">
      <alignment vertical="center"/>
    </xf>
    <xf numFmtId="176" fontId="8" fillId="0" borderId="96" xfId="0" applyNumberFormat="1" applyFont="1" applyBorder="1" applyAlignment="1">
      <alignment vertical="center"/>
    </xf>
    <xf numFmtId="176" fontId="8" fillId="0" borderId="98" xfId="0" applyNumberFormat="1" applyFont="1" applyBorder="1" applyAlignment="1">
      <alignment vertical="center"/>
    </xf>
    <xf numFmtId="176" fontId="8" fillId="0" borderId="100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6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35" xfId="0" applyNumberFormat="1" applyFont="1" applyBorder="1" applyAlignment="1">
      <alignment horizontal="right" vertical="center"/>
    </xf>
    <xf numFmtId="176" fontId="1" fillId="0" borderId="139" xfId="0" applyNumberFormat="1" applyFont="1" applyBorder="1" applyAlignment="1">
      <alignment vertical="center"/>
    </xf>
    <xf numFmtId="176" fontId="1" fillId="0" borderId="140" xfId="0" applyNumberFormat="1" applyFont="1" applyBorder="1" applyAlignment="1">
      <alignment vertical="center"/>
    </xf>
    <xf numFmtId="176" fontId="1" fillId="0" borderId="141" xfId="0" applyNumberFormat="1" applyFont="1" applyBorder="1" applyAlignment="1">
      <alignment vertical="center"/>
    </xf>
    <xf numFmtId="176" fontId="1" fillId="0" borderId="90" xfId="0" applyNumberFormat="1" applyFont="1" applyBorder="1" applyAlignment="1">
      <alignment vertical="center"/>
    </xf>
    <xf numFmtId="176" fontId="8" fillId="0" borderId="84" xfId="0" applyNumberFormat="1" applyFont="1" applyBorder="1" applyAlignment="1">
      <alignment horizontal="right" vertical="center"/>
    </xf>
    <xf numFmtId="176" fontId="8" fillId="0" borderId="94" xfId="0" applyNumberFormat="1" applyFont="1" applyBorder="1" applyAlignment="1">
      <alignment horizontal="right" vertical="center"/>
    </xf>
    <xf numFmtId="176" fontId="8" fillId="0" borderId="74" xfId="0" applyNumberFormat="1" applyFont="1" applyBorder="1" applyAlignment="1">
      <alignment horizontal="right" vertical="center"/>
    </xf>
    <xf numFmtId="176" fontId="8" fillId="0" borderId="146" xfId="0" applyNumberFormat="1" applyFont="1" applyBorder="1" applyAlignment="1">
      <alignment horizontal="right" vertical="center"/>
    </xf>
    <xf numFmtId="176" fontId="8" fillId="0" borderId="147" xfId="0" applyNumberFormat="1" applyFont="1" applyBorder="1" applyAlignment="1">
      <alignment horizontal="right" vertical="center"/>
    </xf>
    <xf numFmtId="176" fontId="8" fillId="0" borderId="148" xfId="0" applyNumberFormat="1" applyFont="1" applyBorder="1" applyAlignment="1">
      <alignment horizontal="right" vertical="center"/>
    </xf>
    <xf numFmtId="176" fontId="6" fillId="2" borderId="150" xfId="0" applyNumberFormat="1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8" borderId="105" xfId="0" applyNumberFormat="1" applyFont="1" applyFill="1" applyBorder="1" applyAlignment="1">
      <alignment vertical="center"/>
    </xf>
    <xf numFmtId="176" fontId="1" fillId="8" borderId="23" xfId="0" applyNumberFormat="1" applyFont="1" applyFill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2" fillId="4" borderId="152" xfId="0" applyNumberFormat="1" applyFont="1" applyFill="1" applyBorder="1" applyAlignment="1">
      <alignment horizontal="center" vertical="center" wrapText="1"/>
    </xf>
    <xf numFmtId="176" fontId="2" fillId="4" borderId="153" xfId="0" applyNumberFormat="1" applyFont="1" applyFill="1" applyBorder="1" applyAlignment="1">
      <alignment horizontal="center" vertical="center" wrapText="1"/>
    </xf>
    <xf numFmtId="176" fontId="2" fillId="4" borderId="154" xfId="0" applyNumberFormat="1" applyFont="1" applyFill="1" applyBorder="1" applyAlignment="1">
      <alignment horizontal="center" vertical="center" wrapText="1"/>
    </xf>
    <xf numFmtId="176" fontId="2" fillId="4" borderId="131" xfId="0" applyNumberFormat="1" applyFont="1" applyFill="1" applyBorder="1" applyAlignment="1">
      <alignment horizontal="center" vertical="center" wrapText="1"/>
    </xf>
    <xf numFmtId="176" fontId="2" fillId="6" borderId="153" xfId="0" applyNumberFormat="1" applyFont="1" applyFill="1" applyBorder="1" applyAlignment="1">
      <alignment horizontal="center" vertical="center" wrapText="1"/>
    </xf>
    <xf numFmtId="176" fontId="2" fillId="6" borderId="154" xfId="0" applyNumberFormat="1" applyFont="1" applyFill="1" applyBorder="1" applyAlignment="1">
      <alignment horizontal="center" vertical="center" wrapText="1"/>
    </xf>
    <xf numFmtId="176" fontId="2" fillId="6" borderId="155" xfId="0" applyNumberFormat="1" applyFont="1" applyFill="1" applyBorder="1" applyAlignment="1">
      <alignment horizontal="center" vertical="center" wrapText="1"/>
    </xf>
    <xf numFmtId="176" fontId="2" fillId="5" borderId="111" xfId="0" applyNumberFormat="1" applyFont="1" applyFill="1" applyBorder="1" applyAlignment="1">
      <alignment horizontal="center" vertical="center" wrapText="1"/>
    </xf>
    <xf numFmtId="176" fontId="2" fillId="5" borderId="154" xfId="0" applyNumberFormat="1" applyFont="1" applyFill="1" applyBorder="1" applyAlignment="1">
      <alignment horizontal="center" vertical="center" wrapText="1"/>
    </xf>
    <xf numFmtId="176" fontId="2" fillId="5" borderId="131" xfId="0" applyNumberFormat="1" applyFont="1" applyFill="1" applyBorder="1" applyAlignment="1">
      <alignment horizontal="center" vertical="center" wrapText="1"/>
    </xf>
    <xf numFmtId="176" fontId="2" fillId="7" borderId="153" xfId="0" applyNumberFormat="1" applyFont="1" applyFill="1" applyBorder="1" applyAlignment="1">
      <alignment horizontal="center" vertical="center" wrapText="1"/>
    </xf>
    <xf numFmtId="176" fontId="2" fillId="7" borderId="154" xfId="0" applyNumberFormat="1" applyFont="1" applyFill="1" applyBorder="1" applyAlignment="1">
      <alignment horizontal="center" vertical="center" wrapText="1"/>
    </xf>
    <xf numFmtId="176" fontId="2" fillId="7" borderId="125" xfId="0" applyNumberFormat="1" applyFont="1" applyFill="1" applyBorder="1" applyAlignment="1">
      <alignment horizontal="center" vertical="center" wrapText="1"/>
    </xf>
    <xf numFmtId="176" fontId="1" fillId="0" borderId="156" xfId="0" applyNumberFormat="1" applyFont="1" applyBorder="1" applyAlignment="1">
      <alignment vertical="center"/>
    </xf>
    <xf numFmtId="176" fontId="8" fillId="0" borderId="157" xfId="0" applyNumberFormat="1" applyFont="1" applyBorder="1" applyAlignment="1">
      <alignment horizontal="right" vertical="center"/>
    </xf>
    <xf numFmtId="176" fontId="8" fillId="0" borderId="158" xfId="0" applyNumberFormat="1" applyFont="1" applyBorder="1" applyAlignment="1">
      <alignment horizontal="right" vertical="center"/>
    </xf>
    <xf numFmtId="176" fontId="8" fillId="0" borderId="102" xfId="0" applyNumberFormat="1" applyFont="1" applyBorder="1" applyAlignment="1">
      <alignment horizontal="right" vertical="center"/>
    </xf>
    <xf numFmtId="176" fontId="8" fillId="0" borderId="57" xfId="0" applyNumberFormat="1" applyFont="1" applyBorder="1" applyAlignment="1">
      <alignment horizontal="right" vertical="center"/>
    </xf>
    <xf numFmtId="176" fontId="2" fillId="4" borderId="159" xfId="0" applyNumberFormat="1" applyFont="1" applyFill="1" applyBorder="1" applyAlignment="1">
      <alignment horizontal="center" vertical="center" wrapText="1"/>
    </xf>
    <xf numFmtId="176" fontId="2" fillId="4" borderId="112" xfId="0" applyNumberFormat="1" applyFont="1" applyFill="1" applyBorder="1" applyAlignment="1">
      <alignment horizontal="center" vertical="center" wrapText="1"/>
    </xf>
    <xf numFmtId="176" fontId="2" fillId="4" borderId="119" xfId="0" applyNumberFormat="1" applyFont="1" applyFill="1" applyBorder="1" applyAlignment="1">
      <alignment horizontal="center" vertical="center" wrapText="1"/>
    </xf>
    <xf numFmtId="176" fontId="2" fillId="4" borderId="160" xfId="0" applyNumberFormat="1" applyFont="1" applyFill="1" applyBorder="1" applyAlignment="1">
      <alignment horizontal="center" vertical="center" wrapText="1"/>
    </xf>
    <xf numFmtId="176" fontId="2" fillId="6" borderId="112" xfId="0" applyNumberFormat="1" applyFont="1" applyFill="1" applyBorder="1" applyAlignment="1">
      <alignment horizontal="center" vertical="center" wrapText="1"/>
    </xf>
    <xf numFmtId="176" fontId="2" fillId="6" borderId="119" xfId="0" applyNumberFormat="1" applyFont="1" applyFill="1" applyBorder="1" applyAlignment="1">
      <alignment horizontal="center" vertical="center" wrapText="1"/>
    </xf>
    <xf numFmtId="176" fontId="2" fillId="6" borderId="124" xfId="0" applyNumberFormat="1" applyFont="1" applyFill="1" applyBorder="1" applyAlignment="1">
      <alignment horizontal="center" vertical="center" wrapText="1"/>
    </xf>
    <xf numFmtId="176" fontId="2" fillId="5" borderId="40" xfId="0" applyNumberFormat="1" applyFont="1" applyFill="1" applyBorder="1" applyAlignment="1">
      <alignment horizontal="center" vertical="center" wrapText="1"/>
    </xf>
    <xf numFmtId="176" fontId="2" fillId="5" borderId="119" xfId="0" applyNumberFormat="1" applyFont="1" applyFill="1" applyBorder="1" applyAlignment="1">
      <alignment horizontal="center" vertical="center" wrapText="1"/>
    </xf>
    <xf numFmtId="176" fontId="2" fillId="5" borderId="160" xfId="0" applyNumberFormat="1" applyFont="1" applyFill="1" applyBorder="1" applyAlignment="1">
      <alignment horizontal="center" vertical="center" wrapText="1"/>
    </xf>
    <xf numFmtId="176" fontId="2" fillId="7" borderId="112" xfId="0" applyNumberFormat="1" applyFont="1" applyFill="1" applyBorder="1" applyAlignment="1">
      <alignment horizontal="center" vertical="center" wrapText="1"/>
    </xf>
    <xf numFmtId="176" fontId="2" fillId="7" borderId="119" xfId="0" applyNumberFormat="1" applyFont="1" applyFill="1" applyBorder="1" applyAlignment="1">
      <alignment horizontal="center" vertical="center" wrapText="1"/>
    </xf>
    <xf numFmtId="176" fontId="2" fillId="7" borderId="161" xfId="0" applyNumberFormat="1" applyFont="1" applyFill="1" applyBorder="1" applyAlignment="1">
      <alignment horizontal="center" vertical="center" wrapText="1"/>
    </xf>
    <xf numFmtId="176" fontId="3" fillId="3" borderId="91" xfId="0" applyNumberFormat="1" applyFont="1" applyFill="1" applyBorder="1" applyAlignment="1">
      <alignment horizontal="center" vertical="center"/>
    </xf>
    <xf numFmtId="176" fontId="3" fillId="3" borderId="54" xfId="0" applyNumberFormat="1" applyFont="1" applyFill="1" applyBorder="1" applyAlignment="1">
      <alignment horizontal="center" vertical="center"/>
    </xf>
    <xf numFmtId="176" fontId="3" fillId="3" borderId="47" xfId="0" applyNumberFormat="1" applyFont="1" applyFill="1" applyBorder="1" applyAlignment="1">
      <alignment horizontal="center" vertical="center"/>
    </xf>
    <xf numFmtId="176" fontId="5" fillId="3" borderId="106" xfId="0" applyNumberFormat="1" applyFont="1" applyFill="1" applyBorder="1" applyAlignment="1">
      <alignment horizontal="center" vertical="center"/>
    </xf>
    <xf numFmtId="176" fontId="5" fillId="3" borderId="46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91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3" borderId="106" xfId="0" applyNumberFormat="1" applyFont="1" applyFill="1" applyBorder="1" applyAlignment="1">
      <alignment horizontal="center" vertical="center"/>
    </xf>
    <xf numFmtId="176" fontId="3" fillId="3" borderId="107" xfId="0" applyNumberFormat="1" applyFont="1" applyFill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176" fontId="7" fillId="2" borderId="137" xfId="0" applyNumberFormat="1" applyFont="1" applyFill="1" applyBorder="1" applyAlignment="1">
      <alignment horizontal="center" vertical="center"/>
    </xf>
    <xf numFmtId="176" fontId="7" fillId="2" borderId="138" xfId="0" applyNumberFormat="1" applyFont="1" applyFill="1" applyBorder="1" applyAlignment="1">
      <alignment horizontal="center" vertical="center"/>
    </xf>
    <xf numFmtId="176" fontId="7" fillId="2" borderId="133" xfId="0" applyNumberFormat="1" applyFont="1" applyFill="1" applyBorder="1" applyAlignment="1">
      <alignment horizontal="center" vertical="center"/>
    </xf>
    <xf numFmtId="176" fontId="8" fillId="2" borderId="76" xfId="0" applyNumberFormat="1" applyFont="1" applyFill="1" applyBorder="1" applyAlignment="1">
      <alignment horizontal="center" vertical="center"/>
    </xf>
    <xf numFmtId="176" fontId="8" fillId="2" borderId="78" xfId="0" applyNumberFormat="1" applyFont="1" applyFill="1" applyBorder="1" applyAlignment="1">
      <alignment horizontal="center" vertical="center"/>
    </xf>
    <xf numFmtId="176" fontId="8" fillId="2" borderId="65" xfId="0" applyNumberFormat="1" applyFont="1" applyFill="1" applyBorder="1" applyAlignment="1">
      <alignment horizontal="center" vertical="center"/>
    </xf>
    <xf numFmtId="176" fontId="8" fillId="2" borderId="64" xfId="0" applyNumberFormat="1" applyFont="1" applyFill="1" applyBorder="1" applyAlignment="1">
      <alignment horizontal="center" vertical="center"/>
    </xf>
    <xf numFmtId="176" fontId="8" fillId="2" borderId="77" xfId="0" applyNumberFormat="1" applyFont="1" applyFill="1" applyBorder="1" applyAlignment="1">
      <alignment horizontal="center" vertical="center"/>
    </xf>
    <xf numFmtId="176" fontId="8" fillId="2" borderId="79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4" fillId="8" borderId="0" xfId="0" applyNumberFormat="1" applyFont="1" applyFill="1" applyBorder="1" applyAlignment="1">
      <alignment horizontal="center" vertical="center"/>
    </xf>
    <xf numFmtId="176" fontId="5" fillId="2" borderId="111" xfId="0" applyNumberFormat="1" applyFont="1" applyFill="1" applyBorder="1" applyAlignment="1">
      <alignment horizontal="center" vertical="center"/>
    </xf>
    <xf numFmtId="176" fontId="5" fillId="2" borderId="68" xfId="0" applyNumberFormat="1" applyFont="1" applyFill="1" applyBorder="1" applyAlignment="1">
      <alignment horizontal="center" vertical="center"/>
    </xf>
    <xf numFmtId="176" fontId="5" fillId="3" borderId="126" xfId="0" applyNumberFormat="1" applyFont="1" applyFill="1" applyBorder="1" applyAlignment="1">
      <alignment horizontal="center" vertical="center"/>
    </xf>
    <xf numFmtId="176" fontId="5" fillId="3" borderId="132" xfId="0" applyNumberFormat="1" applyFont="1" applyFill="1" applyBorder="1" applyAlignment="1">
      <alignment horizontal="center" vertical="center"/>
    </xf>
    <xf numFmtId="176" fontId="7" fillId="2" borderId="73" xfId="0" applyNumberFormat="1" applyFont="1" applyFill="1" applyBorder="1" applyAlignment="1">
      <alignment horizontal="center" vertical="center"/>
    </xf>
    <xf numFmtId="176" fontId="7" fillId="2" borderId="98" xfId="0" applyNumberFormat="1" applyFont="1" applyFill="1" applyBorder="1" applyAlignment="1">
      <alignment horizontal="center" vertical="center"/>
    </xf>
    <xf numFmtId="176" fontId="7" fillId="2" borderId="108" xfId="0" applyNumberFormat="1" applyFont="1" applyFill="1" applyBorder="1" applyAlignment="1">
      <alignment horizontal="center" vertical="center"/>
    </xf>
    <xf numFmtId="176" fontId="7" fillId="2" borderId="89" xfId="0" applyNumberFormat="1" applyFont="1" applyFill="1" applyBorder="1" applyAlignment="1">
      <alignment horizontal="center" vertical="center"/>
    </xf>
    <xf numFmtId="176" fontId="7" fillId="2" borderId="79" xfId="0" applyNumberFormat="1" applyFont="1" applyFill="1" applyBorder="1" applyAlignment="1">
      <alignment horizontal="center" vertical="center"/>
    </xf>
    <xf numFmtId="176" fontId="3" fillId="3" borderId="62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109" xfId="0" applyNumberFormat="1" applyFont="1" applyFill="1" applyBorder="1" applyAlignment="1">
      <alignment horizontal="center" vertical="center"/>
    </xf>
    <xf numFmtId="176" fontId="3" fillId="3" borderId="126" xfId="0" applyNumberFormat="1" applyFont="1" applyFill="1" applyBorder="1" applyAlignment="1">
      <alignment horizontal="center" vertical="center"/>
    </xf>
    <xf numFmtId="176" fontId="3" fillId="3" borderId="151" xfId="0" applyNumberFormat="1" applyFont="1" applyFill="1" applyBorder="1" applyAlignment="1">
      <alignment horizontal="center" vertical="center"/>
    </xf>
    <xf numFmtId="176" fontId="3" fillId="3" borderId="143" xfId="0" applyNumberFormat="1" applyFont="1" applyFill="1" applyBorder="1" applyAlignment="1">
      <alignment horizontal="center" vertical="center"/>
    </xf>
    <xf numFmtId="176" fontId="3" fillId="3" borderId="114" xfId="0" applyNumberFormat="1" applyFont="1" applyFill="1" applyBorder="1" applyAlignment="1">
      <alignment horizontal="center" vertical="center"/>
    </xf>
    <xf numFmtId="176" fontId="3" fillId="3" borderId="116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40" xfId="0" applyNumberFormat="1" applyFont="1" applyFill="1" applyBorder="1" applyAlignment="1">
      <alignment horizontal="center" vertical="center"/>
    </xf>
    <xf numFmtId="176" fontId="7" fillId="2" borderId="144" xfId="0" applyNumberFormat="1" applyFont="1" applyFill="1" applyBorder="1" applyAlignment="1">
      <alignment horizontal="center" vertical="center"/>
    </xf>
    <xf numFmtId="176" fontId="8" fillId="2" borderId="145" xfId="0" applyNumberFormat="1" applyFont="1" applyFill="1" applyBorder="1" applyAlignment="1">
      <alignment horizontal="center" vertical="center"/>
    </xf>
    <xf numFmtId="176" fontId="8" fillId="2" borderId="95" xfId="0" applyNumberFormat="1" applyFont="1" applyFill="1" applyBorder="1" applyAlignment="1">
      <alignment horizontal="center" vertical="center"/>
    </xf>
    <xf numFmtId="176" fontId="5" fillId="3" borderId="149" xfId="0" applyNumberFormat="1" applyFont="1" applyFill="1" applyBorder="1" applyAlignment="1">
      <alignment horizontal="center" vertical="center"/>
    </xf>
    <xf numFmtId="176" fontId="5" fillId="3" borderId="110" xfId="0" applyNumberFormat="1" applyFont="1" applyFill="1" applyBorder="1" applyAlignment="1">
      <alignment horizontal="center" vertical="center"/>
    </xf>
    <xf numFmtId="176" fontId="5" fillId="3" borderId="142" xfId="0" applyNumberFormat="1" applyFont="1" applyFill="1" applyBorder="1" applyAlignment="1">
      <alignment horizontal="center" vertical="center"/>
    </xf>
    <xf numFmtId="176" fontId="5" fillId="3" borderId="143" xfId="0" applyNumberFormat="1" applyFont="1" applyFill="1" applyBorder="1" applyAlignment="1">
      <alignment horizontal="center" vertical="center"/>
    </xf>
    <xf numFmtId="176" fontId="8" fillId="2" borderId="20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176" fontId="8" fillId="2" borderId="66" xfId="0" applyNumberFormat="1" applyFont="1" applyFill="1" applyBorder="1" applyAlignment="1">
      <alignment horizontal="center" vertical="center"/>
    </xf>
    <xf numFmtId="176" fontId="8" fillId="2" borderId="67" xfId="0" applyNumberFormat="1" applyFont="1" applyFill="1" applyBorder="1" applyAlignment="1">
      <alignment horizontal="center" vertical="center"/>
    </xf>
    <xf numFmtId="176" fontId="8" fillId="0" borderId="162" xfId="0" applyNumberFormat="1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5C15-93DF-43B1-9F4B-24F3329F56E3}">
  <sheetPr>
    <pageSetUpPr fitToPage="1"/>
  </sheetPr>
  <dimension ref="A1:K23"/>
  <sheetViews>
    <sheetView tabSelected="1" workbookViewId="0">
      <selection sqref="A1:J1"/>
    </sheetView>
  </sheetViews>
  <sheetFormatPr defaultColWidth="8.88671875" defaultRowHeight="11.25" x14ac:dyDescent="0.15"/>
  <cols>
    <col min="1" max="10" width="10.77734375" style="1" customWidth="1"/>
    <col min="11" max="16384" width="8.88671875" style="1"/>
  </cols>
  <sheetData>
    <row r="1" spans="1:11" ht="33" customHeight="1" x14ac:dyDescent="0.15">
      <c r="A1" s="220" t="s">
        <v>38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1" ht="15" customHeight="1" x14ac:dyDescent="0.15">
      <c r="A2" s="204"/>
      <c r="B2" s="204"/>
      <c r="C2" s="204"/>
      <c r="D2" s="204"/>
      <c r="E2" s="204"/>
      <c r="F2" s="204"/>
      <c r="G2" s="204"/>
      <c r="H2" s="204"/>
      <c r="I2" s="204"/>
      <c r="J2" s="72" t="s">
        <v>37</v>
      </c>
    </row>
    <row r="3" spans="1:11" ht="20.100000000000001" customHeight="1" thickBot="1" x14ac:dyDescent="0.2">
      <c r="A3" s="205" t="s">
        <v>4</v>
      </c>
      <c r="B3" s="200" t="s">
        <v>31</v>
      </c>
      <c r="C3" s="201"/>
      <c r="D3" s="201"/>
      <c r="E3" s="201"/>
      <c r="F3" s="202"/>
      <c r="G3" s="202"/>
      <c r="H3" s="202"/>
      <c r="I3" s="203"/>
      <c r="J3" s="197" t="s">
        <v>4</v>
      </c>
    </row>
    <row r="4" spans="1:11" ht="23.25" customHeight="1" thickTop="1" x14ac:dyDescent="0.15">
      <c r="A4" s="205"/>
      <c r="B4" s="126" t="s">
        <v>0</v>
      </c>
      <c r="C4" s="207" t="s">
        <v>6</v>
      </c>
      <c r="D4" s="208"/>
      <c r="E4" s="208"/>
      <c r="F4" s="209" t="s">
        <v>32</v>
      </c>
      <c r="G4" s="210"/>
      <c r="H4" s="210"/>
      <c r="I4" s="211"/>
      <c r="J4" s="198"/>
      <c r="K4" s="39"/>
    </row>
    <row r="5" spans="1:11" ht="13.5" customHeight="1" x14ac:dyDescent="0.15">
      <c r="A5" s="205"/>
      <c r="B5" s="158" t="s">
        <v>8</v>
      </c>
      <c r="C5" s="35" t="s">
        <v>1</v>
      </c>
      <c r="D5" s="30" t="s">
        <v>2</v>
      </c>
      <c r="E5" s="4" t="s">
        <v>3</v>
      </c>
      <c r="F5" s="212" t="s">
        <v>36</v>
      </c>
      <c r="G5" s="218" t="s">
        <v>28</v>
      </c>
      <c r="H5" s="214" t="s">
        <v>29</v>
      </c>
      <c r="I5" s="216" t="s">
        <v>30</v>
      </c>
      <c r="J5" s="198"/>
    </row>
    <row r="6" spans="1:11" ht="12" thickBot="1" x14ac:dyDescent="0.2">
      <c r="A6" s="206"/>
      <c r="B6" s="128">
        <v>800000</v>
      </c>
      <c r="C6" s="18">
        <v>351750</v>
      </c>
      <c r="D6" s="27">
        <v>654900</v>
      </c>
      <c r="E6" s="5">
        <v>849480</v>
      </c>
      <c r="F6" s="213"/>
      <c r="G6" s="219"/>
      <c r="H6" s="215"/>
      <c r="I6" s="217"/>
      <c r="J6" s="199"/>
    </row>
    <row r="7" spans="1:11" ht="22.5" x14ac:dyDescent="0.15">
      <c r="A7" s="112" t="s">
        <v>12</v>
      </c>
      <c r="B7" s="159">
        <f t="shared" ref="B7:B8" si="0">B6</f>
        <v>800000</v>
      </c>
      <c r="C7" s="19">
        <f>$C$6/16*16</f>
        <v>351750</v>
      </c>
      <c r="D7" s="28">
        <f>$D$6/16*16</f>
        <v>654900</v>
      </c>
      <c r="E7" s="6">
        <f>$E$6/16*16</f>
        <v>849480</v>
      </c>
      <c r="F7" s="74">
        <f>ROUNDDOWN(B7,-1)</f>
        <v>800000</v>
      </c>
      <c r="G7" s="17">
        <f>ROUNDDOWN(B7+C7,-1)</f>
        <v>1151750</v>
      </c>
      <c r="H7" s="69">
        <f>ROUNDDOWN(B7+D7,-1)</f>
        <v>1454900</v>
      </c>
      <c r="I7" s="75">
        <f>ROUNDDOWN(B7+E7,-1)</f>
        <v>1649480</v>
      </c>
      <c r="J7" s="40" t="s">
        <v>12</v>
      </c>
    </row>
    <row r="8" spans="1:11" ht="22.5" x14ac:dyDescent="0.15">
      <c r="A8" s="113" t="s">
        <v>13</v>
      </c>
      <c r="B8" s="160">
        <f t="shared" si="0"/>
        <v>800000</v>
      </c>
      <c r="C8" s="20">
        <f>$C$6/16*15</f>
        <v>329765.625</v>
      </c>
      <c r="D8" s="29">
        <f>$D$6/16*15</f>
        <v>613968.75</v>
      </c>
      <c r="E8" s="7">
        <f>$E$6/16*15</f>
        <v>796387.5</v>
      </c>
      <c r="F8" s="76">
        <f>ROUNDDOWN(B8,-1)</f>
        <v>800000</v>
      </c>
      <c r="G8" s="17">
        <f>ROUNDDOWN(B8+C8,-1)</f>
        <v>1129760</v>
      </c>
      <c r="H8" s="69">
        <f>ROUNDDOWN(B8+D8,-1)</f>
        <v>1413960</v>
      </c>
      <c r="I8" s="75">
        <f>ROUNDDOWN(B8+E8,-1)</f>
        <v>1596380</v>
      </c>
      <c r="J8" s="41" t="s">
        <v>13</v>
      </c>
    </row>
    <row r="9" spans="1:11" ht="22.5" x14ac:dyDescent="0.15">
      <c r="A9" s="114" t="s">
        <v>14</v>
      </c>
      <c r="B9" s="160">
        <f>B7</f>
        <v>800000</v>
      </c>
      <c r="C9" s="20">
        <f>$C$6/16*14</f>
        <v>307781.25</v>
      </c>
      <c r="D9" s="29">
        <f>$D$6/16*14</f>
        <v>573037.5</v>
      </c>
      <c r="E9" s="36">
        <f>$E$6/16*14</f>
        <v>743295</v>
      </c>
      <c r="F9" s="77">
        <f t="shared" ref="F9:F22" si="1">ROUNDDOWN(B9,-1)</f>
        <v>800000</v>
      </c>
      <c r="G9" s="17">
        <f t="shared" ref="G9:G22" si="2">ROUNDDOWN(B9+C9,-1)</f>
        <v>1107780</v>
      </c>
      <c r="H9" s="69">
        <f t="shared" ref="H9:H22" si="3">ROUNDDOWN(B9+D9,-1)</f>
        <v>1373030</v>
      </c>
      <c r="I9" s="75">
        <f t="shared" ref="I9:I22" si="4">ROUNDDOWN(B9+E9,-1)</f>
        <v>1543290</v>
      </c>
      <c r="J9" s="42" t="s">
        <v>14</v>
      </c>
    </row>
    <row r="10" spans="1:11" ht="25.5" customHeight="1" x14ac:dyDescent="0.15">
      <c r="A10" s="115" t="s">
        <v>15</v>
      </c>
      <c r="B10" s="161">
        <f>B7</f>
        <v>800000</v>
      </c>
      <c r="C10" s="21">
        <f>$C$6/16*13</f>
        <v>285796.875</v>
      </c>
      <c r="D10" s="33">
        <f>$D$6/16*13</f>
        <v>532106.25</v>
      </c>
      <c r="E10" s="37">
        <f>$E$6/16*13</f>
        <v>690202.5</v>
      </c>
      <c r="F10" s="251">
        <f t="shared" si="1"/>
        <v>800000</v>
      </c>
      <c r="G10" s="61">
        <f t="shared" si="2"/>
        <v>1085790</v>
      </c>
      <c r="H10" s="70">
        <f t="shared" si="3"/>
        <v>1332100</v>
      </c>
      <c r="I10" s="83">
        <f t="shared" si="4"/>
        <v>1490200</v>
      </c>
      <c r="J10" s="43" t="s">
        <v>15</v>
      </c>
    </row>
    <row r="11" spans="1:11" ht="25.5" customHeight="1" x14ac:dyDescent="0.15">
      <c r="A11" s="116" t="s">
        <v>16</v>
      </c>
      <c r="B11" s="162">
        <f>B7/4*3</f>
        <v>600000</v>
      </c>
      <c r="C11" s="22">
        <f>$C$6/16*12</f>
        <v>263812.5</v>
      </c>
      <c r="D11" s="32">
        <f>$D$6/16*12</f>
        <v>491175</v>
      </c>
      <c r="E11" s="9">
        <f>$E$6/16*12</f>
        <v>637110</v>
      </c>
      <c r="F11" s="78">
        <f t="shared" si="1"/>
        <v>600000</v>
      </c>
      <c r="G11" s="66">
        <f t="shared" si="2"/>
        <v>863810</v>
      </c>
      <c r="H11" s="71">
        <f t="shared" si="3"/>
        <v>1091170</v>
      </c>
      <c r="I11" s="79">
        <f t="shared" si="4"/>
        <v>1237110</v>
      </c>
      <c r="J11" s="44" t="s">
        <v>16</v>
      </c>
    </row>
    <row r="12" spans="1:11" ht="25.5" customHeight="1" x14ac:dyDescent="0.15">
      <c r="A12" s="117" t="s">
        <v>17</v>
      </c>
      <c r="B12" s="160">
        <f>B11</f>
        <v>600000</v>
      </c>
      <c r="C12" s="20">
        <f>$C$6/16*11</f>
        <v>241828.125</v>
      </c>
      <c r="D12" s="29">
        <f>$D$6/16*11</f>
        <v>450243.75</v>
      </c>
      <c r="E12" s="7">
        <f>$E$6/16*11</f>
        <v>584017.5</v>
      </c>
      <c r="F12" s="76">
        <f t="shared" si="1"/>
        <v>600000</v>
      </c>
      <c r="G12" s="17">
        <f t="shared" si="2"/>
        <v>841820</v>
      </c>
      <c r="H12" s="69">
        <f t="shared" si="3"/>
        <v>1050240</v>
      </c>
      <c r="I12" s="75">
        <f t="shared" si="4"/>
        <v>1184010</v>
      </c>
      <c r="J12" s="45" t="s">
        <v>17</v>
      </c>
    </row>
    <row r="13" spans="1:11" ht="25.5" customHeight="1" x14ac:dyDescent="0.15">
      <c r="A13" s="117" t="s">
        <v>18</v>
      </c>
      <c r="B13" s="160">
        <f>B11</f>
        <v>600000</v>
      </c>
      <c r="C13" s="20">
        <f>$C$6/16*10</f>
        <v>219843.75</v>
      </c>
      <c r="D13" s="29">
        <f>$D$6/16*10</f>
        <v>409312.5</v>
      </c>
      <c r="E13" s="7">
        <f>$E$6/16*10</f>
        <v>530925</v>
      </c>
      <c r="F13" s="76">
        <f t="shared" si="1"/>
        <v>600000</v>
      </c>
      <c r="G13" s="17">
        <f t="shared" si="2"/>
        <v>819840</v>
      </c>
      <c r="H13" s="69">
        <f t="shared" si="3"/>
        <v>1009310</v>
      </c>
      <c r="I13" s="75">
        <f t="shared" si="4"/>
        <v>1130920</v>
      </c>
      <c r="J13" s="45" t="s">
        <v>18</v>
      </c>
    </row>
    <row r="14" spans="1:11" ht="25.5" customHeight="1" x14ac:dyDescent="0.15">
      <c r="A14" s="118" t="s">
        <v>19</v>
      </c>
      <c r="B14" s="163">
        <f>B11</f>
        <v>600000</v>
      </c>
      <c r="C14" s="23">
        <f>$C$6/16*9</f>
        <v>197859.375</v>
      </c>
      <c r="D14" s="31">
        <f>$D$6/16*9</f>
        <v>368381.25</v>
      </c>
      <c r="E14" s="8">
        <f>$E$6/16*9</f>
        <v>477832.5</v>
      </c>
      <c r="F14" s="77">
        <f t="shared" si="1"/>
        <v>600000</v>
      </c>
      <c r="G14" s="61">
        <f t="shared" si="2"/>
        <v>797850</v>
      </c>
      <c r="H14" s="70">
        <f t="shared" si="3"/>
        <v>968380</v>
      </c>
      <c r="I14" s="83">
        <f t="shared" si="4"/>
        <v>1077830</v>
      </c>
      <c r="J14" s="46" t="s">
        <v>19</v>
      </c>
    </row>
    <row r="15" spans="1:11" ht="25.5" customHeight="1" x14ac:dyDescent="0.15">
      <c r="A15" s="119" t="s">
        <v>20</v>
      </c>
      <c r="B15" s="164">
        <f>B7/4*2</f>
        <v>400000</v>
      </c>
      <c r="C15" s="24">
        <f>$C$6/16*8</f>
        <v>175875</v>
      </c>
      <c r="D15" s="34">
        <f>$D$6/16*8</f>
        <v>327450</v>
      </c>
      <c r="E15" s="38">
        <f>$E$6/16*8</f>
        <v>424740</v>
      </c>
      <c r="F15" s="78">
        <f t="shared" si="1"/>
        <v>400000</v>
      </c>
      <c r="G15" s="66">
        <f t="shared" si="2"/>
        <v>575870</v>
      </c>
      <c r="H15" s="71">
        <f t="shared" si="3"/>
        <v>727450</v>
      </c>
      <c r="I15" s="79">
        <f t="shared" si="4"/>
        <v>824740</v>
      </c>
      <c r="J15" s="47" t="s">
        <v>20</v>
      </c>
    </row>
    <row r="16" spans="1:11" ht="25.5" customHeight="1" x14ac:dyDescent="0.15">
      <c r="A16" s="120" t="s">
        <v>21</v>
      </c>
      <c r="B16" s="160">
        <f>B15</f>
        <v>400000</v>
      </c>
      <c r="C16" s="25">
        <f>$C$6/16*7</f>
        <v>153890.625</v>
      </c>
      <c r="D16" s="29">
        <f>$D$6/16*7</f>
        <v>286518.75</v>
      </c>
      <c r="E16" s="7">
        <f>$E$6/16*7</f>
        <v>371647.5</v>
      </c>
      <c r="F16" s="76">
        <f t="shared" si="1"/>
        <v>400000</v>
      </c>
      <c r="G16" s="17">
        <f t="shared" si="2"/>
        <v>553890</v>
      </c>
      <c r="H16" s="69">
        <f t="shared" si="3"/>
        <v>686510</v>
      </c>
      <c r="I16" s="75">
        <f t="shared" si="4"/>
        <v>771640</v>
      </c>
      <c r="J16" s="48" t="s">
        <v>21</v>
      </c>
    </row>
    <row r="17" spans="1:10" ht="25.5" customHeight="1" x14ac:dyDescent="0.15">
      <c r="A17" s="120" t="s">
        <v>22</v>
      </c>
      <c r="B17" s="160">
        <f>B15</f>
        <v>400000</v>
      </c>
      <c r="C17" s="20">
        <f>$C$6/16*6</f>
        <v>131906.25</v>
      </c>
      <c r="D17" s="29">
        <f>$D$6/16*6</f>
        <v>245587.5</v>
      </c>
      <c r="E17" s="7">
        <f>$E$6/16*6</f>
        <v>318555</v>
      </c>
      <c r="F17" s="76">
        <f t="shared" si="1"/>
        <v>400000</v>
      </c>
      <c r="G17" s="17">
        <f t="shared" si="2"/>
        <v>531900</v>
      </c>
      <c r="H17" s="69">
        <f t="shared" si="3"/>
        <v>645580</v>
      </c>
      <c r="I17" s="75">
        <f t="shared" si="4"/>
        <v>718550</v>
      </c>
      <c r="J17" s="48" t="s">
        <v>22</v>
      </c>
    </row>
    <row r="18" spans="1:10" ht="25.5" customHeight="1" x14ac:dyDescent="0.15">
      <c r="A18" s="121" t="s">
        <v>23</v>
      </c>
      <c r="B18" s="165">
        <f>B15</f>
        <v>400000</v>
      </c>
      <c r="C18" s="26">
        <f>$C$6/16*5</f>
        <v>109921.875</v>
      </c>
      <c r="D18" s="33">
        <f>$D$6/16*5</f>
        <v>204656.25</v>
      </c>
      <c r="E18" s="8">
        <f>$E$6/16*5</f>
        <v>265462.5</v>
      </c>
      <c r="F18" s="145">
        <f t="shared" si="1"/>
        <v>400000</v>
      </c>
      <c r="G18" s="146">
        <f t="shared" si="2"/>
        <v>509920</v>
      </c>
      <c r="H18" s="181">
        <f t="shared" si="3"/>
        <v>604650</v>
      </c>
      <c r="I18" s="147">
        <f t="shared" si="4"/>
        <v>665460</v>
      </c>
      <c r="J18" s="62" t="s">
        <v>23</v>
      </c>
    </row>
    <row r="19" spans="1:10" ht="25.5" customHeight="1" x14ac:dyDescent="0.15">
      <c r="A19" s="122" t="s">
        <v>24</v>
      </c>
      <c r="B19" s="159">
        <f>B7/4*1</f>
        <v>200000</v>
      </c>
      <c r="C19" s="21">
        <f>$C$6/16*4</f>
        <v>87937.5</v>
      </c>
      <c r="D19" s="32">
        <f>$D$6/16*4</f>
        <v>163725</v>
      </c>
      <c r="E19" s="38">
        <f>$E$6/16*4</f>
        <v>212370</v>
      </c>
      <c r="F19" s="180">
        <f t="shared" si="1"/>
        <v>200000</v>
      </c>
      <c r="G19" s="17">
        <f t="shared" si="2"/>
        <v>287930</v>
      </c>
      <c r="H19" s="69">
        <f t="shared" si="3"/>
        <v>363720</v>
      </c>
      <c r="I19" s="75">
        <f t="shared" si="4"/>
        <v>412370</v>
      </c>
      <c r="J19" s="63" t="s">
        <v>24</v>
      </c>
    </row>
    <row r="20" spans="1:10" ht="25.5" customHeight="1" x14ac:dyDescent="0.15">
      <c r="A20" s="123" t="s">
        <v>25</v>
      </c>
      <c r="B20" s="160">
        <f>B19</f>
        <v>200000</v>
      </c>
      <c r="C20" s="20">
        <f>$C$6/16*4</f>
        <v>87937.5</v>
      </c>
      <c r="D20" s="29">
        <f>$D$6/16*4</f>
        <v>163725</v>
      </c>
      <c r="E20" s="7">
        <f>$E$6/16*4</f>
        <v>212370</v>
      </c>
      <c r="F20" s="76">
        <f t="shared" si="1"/>
        <v>200000</v>
      </c>
      <c r="G20" s="17">
        <f t="shared" si="2"/>
        <v>287930</v>
      </c>
      <c r="H20" s="69">
        <f t="shared" si="3"/>
        <v>363720</v>
      </c>
      <c r="I20" s="75">
        <f t="shared" si="4"/>
        <v>412370</v>
      </c>
      <c r="J20" s="49" t="s">
        <v>25</v>
      </c>
    </row>
    <row r="21" spans="1:10" ht="25.5" customHeight="1" x14ac:dyDescent="0.15">
      <c r="A21" s="123" t="s">
        <v>26</v>
      </c>
      <c r="B21" s="160">
        <f>B19</f>
        <v>200000</v>
      </c>
      <c r="C21" s="20">
        <f>$C$6/16*4</f>
        <v>87937.5</v>
      </c>
      <c r="D21" s="29">
        <f>$D$6/16*4</f>
        <v>163725</v>
      </c>
      <c r="E21" s="36">
        <f>$E$6/16*4</f>
        <v>212370</v>
      </c>
      <c r="F21" s="76">
        <f t="shared" si="1"/>
        <v>200000</v>
      </c>
      <c r="G21" s="17">
        <f t="shared" si="2"/>
        <v>287930</v>
      </c>
      <c r="H21" s="69">
        <f t="shared" si="3"/>
        <v>363720</v>
      </c>
      <c r="I21" s="75">
        <f t="shared" si="4"/>
        <v>412370</v>
      </c>
      <c r="J21" s="49" t="s">
        <v>26</v>
      </c>
    </row>
    <row r="22" spans="1:10" ht="25.5" customHeight="1" thickBot="1" x14ac:dyDescent="0.2">
      <c r="A22" s="124" t="s">
        <v>27</v>
      </c>
      <c r="B22" s="136">
        <f>B19</f>
        <v>200000</v>
      </c>
      <c r="C22" s="51">
        <f>$C$6/16*4</f>
        <v>87937.5</v>
      </c>
      <c r="D22" s="52">
        <f>$D$6/16*4</f>
        <v>163725</v>
      </c>
      <c r="E22" s="73">
        <f>$E$6/16*4</f>
        <v>212370</v>
      </c>
      <c r="F22" s="80">
        <f t="shared" si="1"/>
        <v>200000</v>
      </c>
      <c r="G22" s="81">
        <f t="shared" si="2"/>
        <v>287930</v>
      </c>
      <c r="H22" s="156">
        <f t="shared" si="3"/>
        <v>363720</v>
      </c>
      <c r="I22" s="82">
        <f t="shared" si="4"/>
        <v>412370</v>
      </c>
      <c r="J22" s="50" t="s">
        <v>27</v>
      </c>
    </row>
    <row r="23" spans="1:10" ht="12" thickTop="1" x14ac:dyDescent="0.15">
      <c r="A23" s="39"/>
      <c r="B23" s="39"/>
      <c r="F23" s="39"/>
      <c r="G23" s="39"/>
      <c r="H23" s="39"/>
      <c r="I23" s="39"/>
    </row>
  </sheetData>
  <mergeCells count="11">
    <mergeCell ref="A1:J1"/>
    <mergeCell ref="J3:J6"/>
    <mergeCell ref="B3:I3"/>
    <mergeCell ref="A2:I2"/>
    <mergeCell ref="A3:A6"/>
    <mergeCell ref="C4:E4"/>
    <mergeCell ref="F4:I4"/>
    <mergeCell ref="F5:F6"/>
    <mergeCell ref="H5:H6"/>
    <mergeCell ref="I5:I6"/>
    <mergeCell ref="G5: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0DCB-CAB2-4B89-8CA7-1C949128ABA8}">
  <sheetPr>
    <pageSetUpPr fitToPage="1"/>
  </sheetPr>
  <dimension ref="A1:H23"/>
  <sheetViews>
    <sheetView workbookViewId="0">
      <selection sqref="A1:G1"/>
    </sheetView>
  </sheetViews>
  <sheetFormatPr defaultColWidth="8.88671875" defaultRowHeight="11.25" x14ac:dyDescent="0.15"/>
  <cols>
    <col min="1" max="4" width="10.77734375" style="1" customWidth="1"/>
    <col min="5" max="6" width="15.77734375" style="1" customWidth="1"/>
    <col min="7" max="7" width="10.77734375" style="1" customWidth="1"/>
    <col min="8" max="16384" width="8.88671875" style="1"/>
  </cols>
  <sheetData>
    <row r="1" spans="1:8" ht="33" customHeight="1" x14ac:dyDescent="0.15">
      <c r="A1" s="220" t="s">
        <v>39</v>
      </c>
      <c r="B1" s="220"/>
      <c r="C1" s="220"/>
      <c r="D1" s="220"/>
      <c r="E1" s="220"/>
      <c r="F1" s="220"/>
      <c r="G1" s="220"/>
    </row>
    <row r="2" spans="1:8" ht="15" customHeight="1" x14ac:dyDescent="0.15">
      <c r="A2" s="204" t="s">
        <v>5</v>
      </c>
      <c r="B2" s="204"/>
      <c r="C2" s="204"/>
      <c r="D2" s="204"/>
      <c r="E2" s="204"/>
      <c r="F2" s="204"/>
      <c r="G2" s="204"/>
    </row>
    <row r="3" spans="1:8" ht="20.100000000000001" customHeight="1" thickBot="1" x14ac:dyDescent="0.2">
      <c r="A3" s="205" t="s">
        <v>4</v>
      </c>
      <c r="B3" s="223" t="s">
        <v>7</v>
      </c>
      <c r="C3" s="201"/>
      <c r="D3" s="201"/>
      <c r="E3" s="202"/>
      <c r="F3" s="224"/>
      <c r="G3" s="197" t="s">
        <v>4</v>
      </c>
      <c r="H3" s="39"/>
    </row>
    <row r="4" spans="1:8" ht="23.25" customHeight="1" thickTop="1" x14ac:dyDescent="0.15">
      <c r="A4" s="205"/>
      <c r="B4" s="221" t="s">
        <v>0</v>
      </c>
      <c r="C4" s="222"/>
      <c r="D4" s="126" t="s">
        <v>6</v>
      </c>
      <c r="E4" s="225" t="s">
        <v>11</v>
      </c>
      <c r="F4" s="211"/>
      <c r="G4" s="230"/>
      <c r="H4" s="39"/>
    </row>
    <row r="5" spans="1:8" ht="13.5" customHeight="1" x14ac:dyDescent="0.15">
      <c r="A5" s="205"/>
      <c r="B5" s="103" t="s">
        <v>8</v>
      </c>
      <c r="C5" s="53" t="s">
        <v>9</v>
      </c>
      <c r="D5" s="127" t="s">
        <v>3</v>
      </c>
      <c r="E5" s="226" t="s">
        <v>34</v>
      </c>
      <c r="F5" s="228" t="s">
        <v>35</v>
      </c>
      <c r="G5" s="230"/>
      <c r="H5" s="39"/>
    </row>
    <row r="6" spans="1:8" ht="13.5" customHeight="1" thickBot="1" x14ac:dyDescent="0.2">
      <c r="A6" s="206"/>
      <c r="B6" s="104">
        <v>1211800</v>
      </c>
      <c r="C6" s="5">
        <v>605900</v>
      </c>
      <c r="D6" s="128">
        <v>792540</v>
      </c>
      <c r="E6" s="227"/>
      <c r="F6" s="229"/>
      <c r="G6" s="231"/>
      <c r="H6" s="39"/>
    </row>
    <row r="7" spans="1:8" ht="22.5" x14ac:dyDescent="0.15">
      <c r="A7" s="112" t="s">
        <v>12</v>
      </c>
      <c r="B7" s="105">
        <f t="shared" ref="B7:C8" si="0">B6</f>
        <v>1211800</v>
      </c>
      <c r="C7" s="54">
        <f t="shared" si="0"/>
        <v>605900</v>
      </c>
      <c r="D7" s="129">
        <f>$D$6/16*16</f>
        <v>792540</v>
      </c>
      <c r="E7" s="138">
        <f t="shared" ref="E7:E22" si="1">ROUNDDOWN(B7+D7,-1)</f>
        <v>2004340</v>
      </c>
      <c r="F7" s="75">
        <f t="shared" ref="F7:F22" si="2">ROUNDDOWN(C7+D7,-1)</f>
        <v>1398440</v>
      </c>
      <c r="G7" s="84" t="s">
        <v>12</v>
      </c>
      <c r="H7" s="39"/>
    </row>
    <row r="8" spans="1:8" ht="22.5" x14ac:dyDescent="0.15">
      <c r="A8" s="113" t="s">
        <v>13</v>
      </c>
      <c r="B8" s="106">
        <f t="shared" si="0"/>
        <v>1211800</v>
      </c>
      <c r="C8" s="55">
        <f t="shared" si="0"/>
        <v>605900</v>
      </c>
      <c r="D8" s="130">
        <f>$D$6/16*15</f>
        <v>743006.25</v>
      </c>
      <c r="E8" s="139">
        <f t="shared" si="1"/>
        <v>1954800</v>
      </c>
      <c r="F8" s="97">
        <f t="shared" si="2"/>
        <v>1348900</v>
      </c>
      <c r="G8" s="85" t="s">
        <v>13</v>
      </c>
      <c r="H8" s="39"/>
    </row>
    <row r="9" spans="1:8" ht="22.5" x14ac:dyDescent="0.15">
      <c r="A9" s="114" t="s">
        <v>14</v>
      </c>
      <c r="B9" s="106">
        <f>B7</f>
        <v>1211800</v>
      </c>
      <c r="C9" s="55">
        <f>C7</f>
        <v>605900</v>
      </c>
      <c r="D9" s="130">
        <f>$D$6/16*14</f>
        <v>693472.5</v>
      </c>
      <c r="E9" s="139">
        <f t="shared" si="1"/>
        <v>1905270</v>
      </c>
      <c r="F9" s="97">
        <f t="shared" si="2"/>
        <v>1299370</v>
      </c>
      <c r="G9" s="86" t="s">
        <v>14</v>
      </c>
    </row>
    <row r="10" spans="1:8" ht="25.5" customHeight="1" x14ac:dyDescent="0.15">
      <c r="A10" s="115" t="s">
        <v>15</v>
      </c>
      <c r="B10" s="107">
        <f>B7</f>
        <v>1211800</v>
      </c>
      <c r="C10" s="56">
        <f>C7</f>
        <v>605900</v>
      </c>
      <c r="D10" s="131">
        <f>$D$6/16*13</f>
        <v>643938.75</v>
      </c>
      <c r="E10" s="140">
        <f t="shared" si="1"/>
        <v>1855730</v>
      </c>
      <c r="F10" s="98">
        <f t="shared" si="2"/>
        <v>1249830</v>
      </c>
      <c r="G10" s="87" t="s">
        <v>15</v>
      </c>
    </row>
    <row r="11" spans="1:8" ht="25.5" customHeight="1" x14ac:dyDescent="0.15">
      <c r="A11" s="116" t="s">
        <v>16</v>
      </c>
      <c r="B11" s="108">
        <f>B7/4*3</f>
        <v>908850</v>
      </c>
      <c r="C11" s="57">
        <f>C7/4*3</f>
        <v>454425</v>
      </c>
      <c r="D11" s="132">
        <f>$D$6/16*12</f>
        <v>594405</v>
      </c>
      <c r="E11" s="141">
        <f t="shared" si="1"/>
        <v>1503250</v>
      </c>
      <c r="F11" s="102">
        <f t="shared" si="2"/>
        <v>1048830</v>
      </c>
      <c r="G11" s="88" t="s">
        <v>16</v>
      </c>
    </row>
    <row r="12" spans="1:8" ht="25.5" customHeight="1" x14ac:dyDescent="0.15">
      <c r="A12" s="117" t="s">
        <v>17</v>
      </c>
      <c r="B12" s="106">
        <f>B11</f>
        <v>908850</v>
      </c>
      <c r="C12" s="55">
        <f>C11</f>
        <v>454425</v>
      </c>
      <c r="D12" s="130">
        <f>$D$6/16*11</f>
        <v>544871.25</v>
      </c>
      <c r="E12" s="139">
        <f t="shared" si="1"/>
        <v>1453720</v>
      </c>
      <c r="F12" s="97">
        <f t="shared" si="2"/>
        <v>999290</v>
      </c>
      <c r="G12" s="89" t="s">
        <v>17</v>
      </c>
    </row>
    <row r="13" spans="1:8" ht="25.5" customHeight="1" x14ac:dyDescent="0.15">
      <c r="A13" s="117" t="s">
        <v>18</v>
      </c>
      <c r="B13" s="106">
        <f>B11</f>
        <v>908850</v>
      </c>
      <c r="C13" s="55">
        <f>C11</f>
        <v>454425</v>
      </c>
      <c r="D13" s="130">
        <f>$D$6/16*10</f>
        <v>495337.5</v>
      </c>
      <c r="E13" s="139">
        <f t="shared" si="1"/>
        <v>1404180</v>
      </c>
      <c r="F13" s="97">
        <f t="shared" si="2"/>
        <v>949760</v>
      </c>
      <c r="G13" s="89" t="s">
        <v>18</v>
      </c>
    </row>
    <row r="14" spans="1:8" ht="25.5" customHeight="1" x14ac:dyDescent="0.15">
      <c r="A14" s="118" t="s">
        <v>19</v>
      </c>
      <c r="B14" s="109">
        <f>B11</f>
        <v>908850</v>
      </c>
      <c r="C14" s="58">
        <f>C11</f>
        <v>454425</v>
      </c>
      <c r="D14" s="133">
        <f>$D$6/16*9</f>
        <v>445803.75</v>
      </c>
      <c r="E14" s="142">
        <f t="shared" si="1"/>
        <v>1354650</v>
      </c>
      <c r="F14" s="98">
        <f t="shared" si="2"/>
        <v>900220</v>
      </c>
      <c r="G14" s="90" t="s">
        <v>19</v>
      </c>
    </row>
    <row r="15" spans="1:8" ht="25.5" customHeight="1" x14ac:dyDescent="0.15">
      <c r="A15" s="119" t="s">
        <v>20</v>
      </c>
      <c r="B15" s="110">
        <f>B7/4*2</f>
        <v>605900</v>
      </c>
      <c r="C15" s="59">
        <f>C7/4*2</f>
        <v>302950</v>
      </c>
      <c r="D15" s="134">
        <f>$D$6/16*8</f>
        <v>396270</v>
      </c>
      <c r="E15" s="143">
        <f t="shared" si="1"/>
        <v>1002170</v>
      </c>
      <c r="F15" s="102">
        <f t="shared" si="2"/>
        <v>699220</v>
      </c>
      <c r="G15" s="91" t="s">
        <v>20</v>
      </c>
    </row>
    <row r="16" spans="1:8" ht="25.5" customHeight="1" x14ac:dyDescent="0.15">
      <c r="A16" s="120" t="s">
        <v>21</v>
      </c>
      <c r="B16" s="106">
        <f>B15</f>
        <v>605900</v>
      </c>
      <c r="C16" s="55">
        <f>C15</f>
        <v>302950</v>
      </c>
      <c r="D16" s="135">
        <f>$D$6/16*7</f>
        <v>346736.25</v>
      </c>
      <c r="E16" s="139">
        <f t="shared" si="1"/>
        <v>952630</v>
      </c>
      <c r="F16" s="97">
        <f t="shared" si="2"/>
        <v>649680</v>
      </c>
      <c r="G16" s="92" t="s">
        <v>21</v>
      </c>
    </row>
    <row r="17" spans="1:7" ht="25.5" customHeight="1" x14ac:dyDescent="0.15">
      <c r="A17" s="120" t="s">
        <v>22</v>
      </c>
      <c r="B17" s="106">
        <f>B15</f>
        <v>605900</v>
      </c>
      <c r="C17" s="55">
        <f>C15</f>
        <v>302950</v>
      </c>
      <c r="D17" s="130">
        <f>$D$6/16*6</f>
        <v>297202.5</v>
      </c>
      <c r="E17" s="139">
        <f t="shared" si="1"/>
        <v>903100</v>
      </c>
      <c r="F17" s="97">
        <f t="shared" si="2"/>
        <v>600150</v>
      </c>
      <c r="G17" s="92" t="s">
        <v>22</v>
      </c>
    </row>
    <row r="18" spans="1:7" ht="25.5" customHeight="1" x14ac:dyDescent="0.15">
      <c r="A18" s="121" t="s">
        <v>23</v>
      </c>
      <c r="B18" s="111">
        <f>B15</f>
        <v>605900</v>
      </c>
      <c r="C18" s="60">
        <f>C15</f>
        <v>302950</v>
      </c>
      <c r="D18" s="136">
        <f>$D$6/16*5</f>
        <v>247668.75</v>
      </c>
      <c r="E18" s="140">
        <f t="shared" si="1"/>
        <v>853560</v>
      </c>
      <c r="F18" s="100">
        <f t="shared" si="2"/>
        <v>550610</v>
      </c>
      <c r="G18" s="93" t="s">
        <v>23</v>
      </c>
    </row>
    <row r="19" spans="1:7" ht="25.5" customHeight="1" x14ac:dyDescent="0.15">
      <c r="A19" s="122" t="s">
        <v>24</v>
      </c>
      <c r="B19" s="105">
        <f>B7/4*1</f>
        <v>302950</v>
      </c>
      <c r="C19" s="54">
        <f>C7/4*1</f>
        <v>151475</v>
      </c>
      <c r="D19" s="131">
        <f>$D$6/16*4</f>
        <v>198135</v>
      </c>
      <c r="E19" s="141">
        <f t="shared" si="1"/>
        <v>501080</v>
      </c>
      <c r="F19" s="99">
        <f t="shared" si="2"/>
        <v>349610</v>
      </c>
      <c r="G19" s="94" t="s">
        <v>24</v>
      </c>
    </row>
    <row r="20" spans="1:7" ht="25.5" customHeight="1" x14ac:dyDescent="0.15">
      <c r="A20" s="123" t="s">
        <v>25</v>
      </c>
      <c r="B20" s="106">
        <f>B19</f>
        <v>302950</v>
      </c>
      <c r="C20" s="55">
        <f>C19</f>
        <v>151475</v>
      </c>
      <c r="D20" s="130">
        <f>$D$6/16*4</f>
        <v>198135</v>
      </c>
      <c r="E20" s="139">
        <f t="shared" si="1"/>
        <v>501080</v>
      </c>
      <c r="F20" s="97">
        <f t="shared" si="2"/>
        <v>349610</v>
      </c>
      <c r="G20" s="95" t="s">
        <v>25</v>
      </c>
    </row>
    <row r="21" spans="1:7" ht="25.5" customHeight="1" x14ac:dyDescent="0.15">
      <c r="A21" s="123" t="s">
        <v>26</v>
      </c>
      <c r="B21" s="106">
        <f>B19</f>
        <v>302950</v>
      </c>
      <c r="C21" s="56">
        <f>C19</f>
        <v>151475</v>
      </c>
      <c r="D21" s="130">
        <f>$D$6/16*4</f>
        <v>198135</v>
      </c>
      <c r="E21" s="139">
        <f t="shared" si="1"/>
        <v>501080</v>
      </c>
      <c r="F21" s="100">
        <f t="shared" si="2"/>
        <v>349610</v>
      </c>
      <c r="G21" s="95" t="s">
        <v>26</v>
      </c>
    </row>
    <row r="22" spans="1:7" ht="25.5" customHeight="1" thickBot="1" x14ac:dyDescent="0.2">
      <c r="A22" s="124" t="s">
        <v>27</v>
      </c>
      <c r="B22" s="125">
        <f>B19</f>
        <v>302950</v>
      </c>
      <c r="C22" s="60">
        <f>C19</f>
        <v>151475</v>
      </c>
      <c r="D22" s="137">
        <f>$D$6/16*4</f>
        <v>198135</v>
      </c>
      <c r="E22" s="144">
        <f t="shared" si="1"/>
        <v>501080</v>
      </c>
      <c r="F22" s="101">
        <f t="shared" si="2"/>
        <v>349610</v>
      </c>
      <c r="G22" s="96" t="s">
        <v>27</v>
      </c>
    </row>
    <row r="23" spans="1:7" ht="12" thickTop="1" x14ac:dyDescent="0.15"/>
  </sheetData>
  <mergeCells count="9">
    <mergeCell ref="A2:G2"/>
    <mergeCell ref="A1:G1"/>
    <mergeCell ref="A3:A6"/>
    <mergeCell ref="B4:C4"/>
    <mergeCell ref="B3:F3"/>
    <mergeCell ref="E4:F4"/>
    <mergeCell ref="E5:E6"/>
    <mergeCell ref="F5:F6"/>
    <mergeCell ref="G3: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C06E-7AF8-4168-9BF0-A30C25A191E1}">
  <sheetPr>
    <pageSetUpPr fitToPage="1"/>
  </sheetPr>
  <dimension ref="A1:N23"/>
  <sheetViews>
    <sheetView workbookViewId="0">
      <selection sqref="A1:M1"/>
    </sheetView>
  </sheetViews>
  <sheetFormatPr defaultColWidth="8.88671875" defaultRowHeight="11.25" x14ac:dyDescent="0.15"/>
  <cols>
    <col min="1" max="13" width="10.77734375" style="1" customWidth="1"/>
    <col min="14" max="16384" width="8.88671875" style="1"/>
  </cols>
  <sheetData>
    <row r="1" spans="1:14" ht="33" customHeight="1" x14ac:dyDescent="0.15">
      <c r="A1" s="220" t="s">
        <v>40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4" ht="15" customHeight="1" x14ac:dyDescent="0.15">
      <c r="A2" s="204" t="s">
        <v>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4" ht="20.100000000000001" customHeight="1" thickBot="1" x14ac:dyDescent="0.2">
      <c r="A3" s="232" t="s">
        <v>4</v>
      </c>
      <c r="B3" s="243" t="s">
        <v>10</v>
      </c>
      <c r="C3" s="244"/>
      <c r="D3" s="244"/>
      <c r="E3" s="244"/>
      <c r="F3" s="244"/>
      <c r="G3" s="245"/>
      <c r="H3" s="245"/>
      <c r="I3" s="245"/>
      <c r="J3" s="245"/>
      <c r="K3" s="245"/>
      <c r="L3" s="246"/>
      <c r="M3" s="235" t="s">
        <v>4</v>
      </c>
    </row>
    <row r="4" spans="1:14" ht="23.25" customHeight="1" thickTop="1" x14ac:dyDescent="0.15">
      <c r="A4" s="233"/>
      <c r="B4" s="238" t="s">
        <v>0</v>
      </c>
      <c r="C4" s="239"/>
      <c r="D4" s="207" t="s">
        <v>6</v>
      </c>
      <c r="E4" s="208"/>
      <c r="F4" s="208"/>
      <c r="G4" s="209" t="s">
        <v>32</v>
      </c>
      <c r="H4" s="210"/>
      <c r="I4" s="240"/>
      <c r="J4" s="210" t="s">
        <v>33</v>
      </c>
      <c r="K4" s="210"/>
      <c r="L4" s="211"/>
      <c r="M4" s="236"/>
      <c r="N4" s="39"/>
    </row>
    <row r="5" spans="1:14" ht="13.5" customHeight="1" x14ac:dyDescent="0.15">
      <c r="A5" s="233"/>
      <c r="B5" s="158" t="s">
        <v>8</v>
      </c>
      <c r="C5" s="2" t="s">
        <v>9</v>
      </c>
      <c r="D5" s="35" t="s">
        <v>1</v>
      </c>
      <c r="E5" s="30" t="s">
        <v>2</v>
      </c>
      <c r="F5" s="4" t="s">
        <v>3</v>
      </c>
      <c r="G5" s="241" t="s">
        <v>28</v>
      </c>
      <c r="H5" s="214" t="s">
        <v>29</v>
      </c>
      <c r="I5" s="247" t="s">
        <v>30</v>
      </c>
      <c r="J5" s="249" t="s">
        <v>28</v>
      </c>
      <c r="K5" s="214" t="s">
        <v>29</v>
      </c>
      <c r="L5" s="216" t="s">
        <v>30</v>
      </c>
      <c r="M5" s="236"/>
    </row>
    <row r="6" spans="1:14" ht="12" thickBot="1" x14ac:dyDescent="0.2">
      <c r="A6" s="234"/>
      <c r="B6" s="128">
        <v>1082300</v>
      </c>
      <c r="C6" s="3">
        <v>693600</v>
      </c>
      <c r="D6" s="18">
        <v>351750</v>
      </c>
      <c r="E6" s="27">
        <v>654900</v>
      </c>
      <c r="F6" s="5">
        <v>849480</v>
      </c>
      <c r="G6" s="242"/>
      <c r="H6" s="215"/>
      <c r="I6" s="248"/>
      <c r="J6" s="250"/>
      <c r="K6" s="215"/>
      <c r="L6" s="217"/>
      <c r="M6" s="237"/>
    </row>
    <row r="7" spans="1:14" ht="22.5" x14ac:dyDescent="0.15">
      <c r="A7" s="166" t="s">
        <v>12</v>
      </c>
      <c r="B7" s="159">
        <f t="shared" ref="B7:C8" si="0">B6</f>
        <v>1082300</v>
      </c>
      <c r="C7" s="10">
        <f t="shared" si="0"/>
        <v>693600</v>
      </c>
      <c r="D7" s="19">
        <f>$D$6/16*16</f>
        <v>351750</v>
      </c>
      <c r="E7" s="28">
        <f>$E$6/16*16</f>
        <v>654900</v>
      </c>
      <c r="F7" s="6">
        <f>$F$6/16*16</f>
        <v>849480</v>
      </c>
      <c r="G7" s="152">
        <f>ROUNDDOWN(B7+D7,-1)</f>
        <v>1434050</v>
      </c>
      <c r="H7" s="68">
        <f>ROUNDDOWN(B7+E7,-1)</f>
        <v>1737200</v>
      </c>
      <c r="I7" s="64">
        <f>ROUNDDOWN(B7+F7,-1)</f>
        <v>1931780</v>
      </c>
      <c r="J7" s="17">
        <f>ROUNDDOWN(C7+D7,-1)</f>
        <v>1045350</v>
      </c>
      <c r="K7" s="68">
        <f>ROUNDDOWN(C7+E7,-1)</f>
        <v>1348500</v>
      </c>
      <c r="L7" s="75">
        <f>ROUNDDOWN(C7+F7,-1)</f>
        <v>1543080</v>
      </c>
      <c r="M7" s="184" t="s">
        <v>12</v>
      </c>
    </row>
    <row r="8" spans="1:14" ht="22.5" x14ac:dyDescent="0.15">
      <c r="A8" s="167" t="s">
        <v>13</v>
      </c>
      <c r="B8" s="160">
        <f t="shared" si="0"/>
        <v>1082300</v>
      </c>
      <c r="C8" s="11">
        <f t="shared" si="0"/>
        <v>693600</v>
      </c>
      <c r="D8" s="20">
        <f>$D$6/16*15</f>
        <v>329765.625</v>
      </c>
      <c r="E8" s="29">
        <f>$E$6/16*15</f>
        <v>613968.75</v>
      </c>
      <c r="F8" s="7">
        <f>$F$6/16*15</f>
        <v>796387.5</v>
      </c>
      <c r="G8" s="152">
        <f>ROUNDDOWN(B8+D8,-1)</f>
        <v>1412060</v>
      </c>
      <c r="H8" s="69">
        <f>ROUNDDOWN(B8+E8,-1)</f>
        <v>1696260</v>
      </c>
      <c r="I8" s="64">
        <f>ROUNDDOWN(B8+F8,-1)</f>
        <v>1878680</v>
      </c>
      <c r="J8" s="17">
        <f>ROUNDDOWN(C8+D8,-1)</f>
        <v>1023360</v>
      </c>
      <c r="K8" s="69">
        <f>ROUNDDOWN(C8+E8,-1)</f>
        <v>1307560</v>
      </c>
      <c r="L8" s="75">
        <f>ROUNDDOWN(C8+F8,-1)</f>
        <v>1489980</v>
      </c>
      <c r="M8" s="185" t="s">
        <v>13</v>
      </c>
    </row>
    <row r="9" spans="1:14" ht="22.5" x14ac:dyDescent="0.15">
      <c r="A9" s="168" t="s">
        <v>14</v>
      </c>
      <c r="B9" s="160">
        <f>B7</f>
        <v>1082300</v>
      </c>
      <c r="C9" s="11">
        <f>C7</f>
        <v>693600</v>
      </c>
      <c r="D9" s="20">
        <f>$D$6/16*14</f>
        <v>307781.25</v>
      </c>
      <c r="E9" s="29">
        <f>$E$6/16*14</f>
        <v>573037.5</v>
      </c>
      <c r="F9" s="36">
        <f>$F$6/16*14</f>
        <v>743295</v>
      </c>
      <c r="G9" s="152">
        <f t="shared" ref="G9:G22" si="1">ROUNDDOWN(B9+D9,-1)</f>
        <v>1390080</v>
      </c>
      <c r="H9" s="69">
        <f t="shared" ref="H9:H22" si="2">ROUNDDOWN(B9+E9,-1)</f>
        <v>1655330</v>
      </c>
      <c r="I9" s="64">
        <f t="shared" ref="I9:I22" si="3">ROUNDDOWN(B9+F9,-1)</f>
        <v>1825590</v>
      </c>
      <c r="J9" s="17">
        <f t="shared" ref="J9:J22" si="4">ROUNDDOWN(C9+D9,-1)</f>
        <v>1001380</v>
      </c>
      <c r="K9" s="69">
        <f t="shared" ref="K9:K22" si="5">ROUNDDOWN(C9+E9,-1)</f>
        <v>1266630</v>
      </c>
      <c r="L9" s="75">
        <f t="shared" ref="L9:L22" si="6">ROUNDDOWN(C9+F9,-1)</f>
        <v>1436890</v>
      </c>
      <c r="M9" s="186" t="s">
        <v>14</v>
      </c>
    </row>
    <row r="10" spans="1:14" ht="25.5" customHeight="1" x14ac:dyDescent="0.15">
      <c r="A10" s="169" t="s">
        <v>15</v>
      </c>
      <c r="B10" s="161">
        <f>B7</f>
        <v>1082300</v>
      </c>
      <c r="C10" s="12">
        <f>C7</f>
        <v>693600</v>
      </c>
      <c r="D10" s="21">
        <f>$D$6/16*13</f>
        <v>285796.875</v>
      </c>
      <c r="E10" s="33">
        <f>$E$6/16*13</f>
        <v>532106.25</v>
      </c>
      <c r="F10" s="37">
        <f>$F$6/16*13</f>
        <v>690202.5</v>
      </c>
      <c r="G10" s="153">
        <f t="shared" si="1"/>
        <v>1368090</v>
      </c>
      <c r="H10" s="70">
        <f t="shared" si="2"/>
        <v>1614400</v>
      </c>
      <c r="I10" s="65">
        <f t="shared" si="3"/>
        <v>1772500</v>
      </c>
      <c r="J10" s="61">
        <f t="shared" si="4"/>
        <v>979390</v>
      </c>
      <c r="K10" s="70">
        <f t="shared" si="5"/>
        <v>1225700</v>
      </c>
      <c r="L10" s="83">
        <f t="shared" si="6"/>
        <v>1383800</v>
      </c>
      <c r="M10" s="187" t="s">
        <v>15</v>
      </c>
    </row>
    <row r="11" spans="1:14" ht="25.5" customHeight="1" x14ac:dyDescent="0.15">
      <c r="A11" s="170" t="s">
        <v>16</v>
      </c>
      <c r="B11" s="162">
        <f>B7/4*3</f>
        <v>811725</v>
      </c>
      <c r="C11" s="13">
        <f>C7/4*3</f>
        <v>520200</v>
      </c>
      <c r="D11" s="22">
        <f>$D$6/16*12</f>
        <v>263812.5</v>
      </c>
      <c r="E11" s="32">
        <f>$E$6/16*12</f>
        <v>491175</v>
      </c>
      <c r="F11" s="9">
        <f>$F$6/16*12</f>
        <v>637110</v>
      </c>
      <c r="G11" s="154">
        <f t="shared" si="1"/>
        <v>1075530</v>
      </c>
      <c r="H11" s="71">
        <f t="shared" si="2"/>
        <v>1302900</v>
      </c>
      <c r="I11" s="67">
        <f t="shared" si="3"/>
        <v>1448830</v>
      </c>
      <c r="J11" s="66">
        <f t="shared" si="4"/>
        <v>784010</v>
      </c>
      <c r="K11" s="71">
        <f t="shared" si="5"/>
        <v>1011370</v>
      </c>
      <c r="L11" s="79">
        <f t="shared" si="6"/>
        <v>1157310</v>
      </c>
      <c r="M11" s="188" t="s">
        <v>16</v>
      </c>
    </row>
    <row r="12" spans="1:14" ht="25.5" customHeight="1" x14ac:dyDescent="0.15">
      <c r="A12" s="171" t="s">
        <v>17</v>
      </c>
      <c r="B12" s="160">
        <f>B11</f>
        <v>811725</v>
      </c>
      <c r="C12" s="11">
        <f>C11</f>
        <v>520200</v>
      </c>
      <c r="D12" s="20">
        <f>$D$6/16*11</f>
        <v>241828.125</v>
      </c>
      <c r="E12" s="29">
        <f>$E$6/16*11</f>
        <v>450243.75</v>
      </c>
      <c r="F12" s="7">
        <f>$F$6/16*11</f>
        <v>584017.5</v>
      </c>
      <c r="G12" s="152">
        <f t="shared" si="1"/>
        <v>1053550</v>
      </c>
      <c r="H12" s="69">
        <f t="shared" si="2"/>
        <v>1261960</v>
      </c>
      <c r="I12" s="64">
        <f t="shared" si="3"/>
        <v>1395740</v>
      </c>
      <c r="J12" s="17">
        <f t="shared" si="4"/>
        <v>762020</v>
      </c>
      <c r="K12" s="69">
        <f t="shared" si="5"/>
        <v>970440</v>
      </c>
      <c r="L12" s="75">
        <f t="shared" si="6"/>
        <v>1104210</v>
      </c>
      <c r="M12" s="189" t="s">
        <v>17</v>
      </c>
    </row>
    <row r="13" spans="1:14" ht="25.5" customHeight="1" x14ac:dyDescent="0.15">
      <c r="A13" s="171" t="s">
        <v>18</v>
      </c>
      <c r="B13" s="160">
        <f>B11</f>
        <v>811725</v>
      </c>
      <c r="C13" s="11">
        <f>C11</f>
        <v>520200</v>
      </c>
      <c r="D13" s="20">
        <f>$D$6/16*10</f>
        <v>219843.75</v>
      </c>
      <c r="E13" s="29">
        <f>$E$6/16*10</f>
        <v>409312.5</v>
      </c>
      <c r="F13" s="7">
        <f>$F$6/16*10</f>
        <v>530925</v>
      </c>
      <c r="G13" s="152">
        <f t="shared" si="1"/>
        <v>1031560</v>
      </c>
      <c r="H13" s="69">
        <f t="shared" si="2"/>
        <v>1221030</v>
      </c>
      <c r="I13" s="64">
        <f t="shared" si="3"/>
        <v>1342650</v>
      </c>
      <c r="J13" s="17">
        <f t="shared" si="4"/>
        <v>740040</v>
      </c>
      <c r="K13" s="69">
        <f t="shared" si="5"/>
        <v>929510</v>
      </c>
      <c r="L13" s="75">
        <f t="shared" si="6"/>
        <v>1051120</v>
      </c>
      <c r="M13" s="189" t="s">
        <v>18</v>
      </c>
    </row>
    <row r="14" spans="1:14" ht="25.5" customHeight="1" x14ac:dyDescent="0.15">
      <c r="A14" s="172" t="s">
        <v>19</v>
      </c>
      <c r="B14" s="163">
        <f>B11</f>
        <v>811725</v>
      </c>
      <c r="C14" s="14">
        <f>C11</f>
        <v>520200</v>
      </c>
      <c r="D14" s="23">
        <f>$D$6/16*9</f>
        <v>197859.375</v>
      </c>
      <c r="E14" s="31">
        <f>$E$6/16*9</f>
        <v>368381.25</v>
      </c>
      <c r="F14" s="8">
        <f>$F$6/16*9</f>
        <v>477832.5</v>
      </c>
      <c r="G14" s="182">
        <f t="shared" si="1"/>
        <v>1009580</v>
      </c>
      <c r="H14" s="181">
        <f t="shared" si="2"/>
        <v>1180100</v>
      </c>
      <c r="I14" s="183">
        <f t="shared" si="3"/>
        <v>1289550</v>
      </c>
      <c r="J14" s="146">
        <f t="shared" si="4"/>
        <v>718050</v>
      </c>
      <c r="K14" s="181">
        <f t="shared" si="5"/>
        <v>888580</v>
      </c>
      <c r="L14" s="147">
        <f t="shared" si="6"/>
        <v>998030</v>
      </c>
      <c r="M14" s="190" t="s">
        <v>19</v>
      </c>
    </row>
    <row r="15" spans="1:14" ht="25.5" customHeight="1" x14ac:dyDescent="0.15">
      <c r="A15" s="173" t="s">
        <v>20</v>
      </c>
      <c r="B15" s="164">
        <f>B7/4*2</f>
        <v>541150</v>
      </c>
      <c r="C15" s="15">
        <f>C7/4*2</f>
        <v>346800</v>
      </c>
      <c r="D15" s="24">
        <f>$D$6/16*8</f>
        <v>175875</v>
      </c>
      <c r="E15" s="34">
        <f>$E$6/16*8</f>
        <v>327450</v>
      </c>
      <c r="F15" s="38">
        <f>$F$6/16*8</f>
        <v>424740</v>
      </c>
      <c r="G15" s="154">
        <f t="shared" si="1"/>
        <v>717020</v>
      </c>
      <c r="H15" s="71">
        <f t="shared" si="2"/>
        <v>868600</v>
      </c>
      <c r="I15" s="67">
        <f t="shared" si="3"/>
        <v>965890</v>
      </c>
      <c r="J15" s="66">
        <f t="shared" si="4"/>
        <v>522670</v>
      </c>
      <c r="K15" s="71">
        <f t="shared" si="5"/>
        <v>674250</v>
      </c>
      <c r="L15" s="79">
        <f t="shared" si="6"/>
        <v>771540</v>
      </c>
      <c r="M15" s="191" t="s">
        <v>20</v>
      </c>
    </row>
    <row r="16" spans="1:14" ht="25.5" customHeight="1" x14ac:dyDescent="0.15">
      <c r="A16" s="174" t="s">
        <v>21</v>
      </c>
      <c r="B16" s="160">
        <f>B15</f>
        <v>541150</v>
      </c>
      <c r="C16" s="11">
        <f>C15</f>
        <v>346800</v>
      </c>
      <c r="D16" s="25">
        <f>$D$6/16*7</f>
        <v>153890.625</v>
      </c>
      <c r="E16" s="29">
        <f>$E$6/16*7</f>
        <v>286518.75</v>
      </c>
      <c r="F16" s="7">
        <f>$F$6/16*7</f>
        <v>371647.5</v>
      </c>
      <c r="G16" s="152">
        <f t="shared" si="1"/>
        <v>695040</v>
      </c>
      <c r="H16" s="69">
        <f t="shared" si="2"/>
        <v>827660</v>
      </c>
      <c r="I16" s="64">
        <f t="shared" si="3"/>
        <v>912790</v>
      </c>
      <c r="J16" s="17">
        <f t="shared" si="4"/>
        <v>500690</v>
      </c>
      <c r="K16" s="69">
        <f t="shared" si="5"/>
        <v>633310</v>
      </c>
      <c r="L16" s="75">
        <f t="shared" si="6"/>
        <v>718440</v>
      </c>
      <c r="M16" s="192" t="s">
        <v>21</v>
      </c>
    </row>
    <row r="17" spans="1:13" ht="25.5" customHeight="1" x14ac:dyDescent="0.15">
      <c r="A17" s="174" t="s">
        <v>22</v>
      </c>
      <c r="B17" s="160">
        <f>B15</f>
        <v>541150</v>
      </c>
      <c r="C17" s="11">
        <f>C15</f>
        <v>346800</v>
      </c>
      <c r="D17" s="20">
        <f>$D$6/16*6</f>
        <v>131906.25</v>
      </c>
      <c r="E17" s="29">
        <f>$E$6/16*6</f>
        <v>245587.5</v>
      </c>
      <c r="F17" s="7">
        <f>$F$6/16*6</f>
        <v>318555</v>
      </c>
      <c r="G17" s="152">
        <f t="shared" si="1"/>
        <v>673050</v>
      </c>
      <c r="H17" s="69">
        <f t="shared" si="2"/>
        <v>786730</v>
      </c>
      <c r="I17" s="64">
        <f t="shared" si="3"/>
        <v>859700</v>
      </c>
      <c r="J17" s="17">
        <f t="shared" si="4"/>
        <v>478700</v>
      </c>
      <c r="K17" s="69">
        <f t="shared" si="5"/>
        <v>592380</v>
      </c>
      <c r="L17" s="75">
        <f t="shared" si="6"/>
        <v>665350</v>
      </c>
      <c r="M17" s="192" t="s">
        <v>22</v>
      </c>
    </row>
    <row r="18" spans="1:13" ht="25.5" customHeight="1" x14ac:dyDescent="0.15">
      <c r="A18" s="175" t="s">
        <v>23</v>
      </c>
      <c r="B18" s="165">
        <f>B15</f>
        <v>541150</v>
      </c>
      <c r="C18" s="16">
        <f>C15</f>
        <v>346800</v>
      </c>
      <c r="D18" s="26">
        <f>$D$6/16*5</f>
        <v>109921.875</v>
      </c>
      <c r="E18" s="33">
        <f>$E$6/16*5</f>
        <v>204656.25</v>
      </c>
      <c r="F18" s="8">
        <f>$F$6/16*5</f>
        <v>265462.5</v>
      </c>
      <c r="G18" s="182">
        <f t="shared" si="1"/>
        <v>651070</v>
      </c>
      <c r="H18" s="181">
        <f t="shared" si="2"/>
        <v>745800</v>
      </c>
      <c r="I18" s="183">
        <f t="shared" si="3"/>
        <v>806610</v>
      </c>
      <c r="J18" s="146">
        <f t="shared" si="4"/>
        <v>456720</v>
      </c>
      <c r="K18" s="181">
        <f t="shared" si="5"/>
        <v>551450</v>
      </c>
      <c r="L18" s="147">
        <f t="shared" si="6"/>
        <v>612260</v>
      </c>
      <c r="M18" s="193" t="s">
        <v>23</v>
      </c>
    </row>
    <row r="19" spans="1:13" ht="25.5" customHeight="1" x14ac:dyDescent="0.15">
      <c r="A19" s="176" t="s">
        <v>24</v>
      </c>
      <c r="B19" s="159">
        <f>B7/4*1</f>
        <v>270575</v>
      </c>
      <c r="C19" s="10">
        <f>C7/4*1</f>
        <v>173400</v>
      </c>
      <c r="D19" s="21">
        <f>$D$6/16*4</f>
        <v>87937.5</v>
      </c>
      <c r="E19" s="32">
        <f>$E$6/16*4</f>
        <v>163725</v>
      </c>
      <c r="F19" s="38">
        <f>$F$6/16*4</f>
        <v>212370</v>
      </c>
      <c r="G19" s="152">
        <f t="shared" si="1"/>
        <v>358510</v>
      </c>
      <c r="H19" s="69">
        <f t="shared" si="2"/>
        <v>434300</v>
      </c>
      <c r="I19" s="64">
        <f t="shared" si="3"/>
        <v>482940</v>
      </c>
      <c r="J19" s="17">
        <f t="shared" si="4"/>
        <v>261330</v>
      </c>
      <c r="K19" s="69">
        <f t="shared" si="5"/>
        <v>337120</v>
      </c>
      <c r="L19" s="75">
        <f t="shared" si="6"/>
        <v>385770</v>
      </c>
      <c r="M19" s="194" t="s">
        <v>24</v>
      </c>
    </row>
    <row r="20" spans="1:13" ht="25.5" customHeight="1" x14ac:dyDescent="0.15">
      <c r="A20" s="177" t="s">
        <v>25</v>
      </c>
      <c r="B20" s="160">
        <f>B19</f>
        <v>270575</v>
      </c>
      <c r="C20" s="11">
        <f>C19</f>
        <v>173400</v>
      </c>
      <c r="D20" s="20">
        <f>$D$6/16*4</f>
        <v>87937.5</v>
      </c>
      <c r="E20" s="29">
        <f>$E$6/16*4</f>
        <v>163725</v>
      </c>
      <c r="F20" s="7">
        <f>$F$6/16*4</f>
        <v>212370</v>
      </c>
      <c r="G20" s="152">
        <f t="shared" si="1"/>
        <v>358510</v>
      </c>
      <c r="H20" s="69">
        <f t="shared" si="2"/>
        <v>434300</v>
      </c>
      <c r="I20" s="64">
        <f t="shared" si="3"/>
        <v>482940</v>
      </c>
      <c r="J20" s="17">
        <f t="shared" si="4"/>
        <v>261330</v>
      </c>
      <c r="K20" s="69">
        <f t="shared" si="5"/>
        <v>337120</v>
      </c>
      <c r="L20" s="75">
        <f t="shared" si="6"/>
        <v>385770</v>
      </c>
      <c r="M20" s="195" t="s">
        <v>25</v>
      </c>
    </row>
    <row r="21" spans="1:13" ht="25.5" customHeight="1" x14ac:dyDescent="0.15">
      <c r="A21" s="177" t="s">
        <v>26</v>
      </c>
      <c r="B21" s="160">
        <f>B19</f>
        <v>270575</v>
      </c>
      <c r="C21" s="12">
        <f>C19</f>
        <v>173400</v>
      </c>
      <c r="D21" s="20">
        <f>$D$6/16*4</f>
        <v>87937.5</v>
      </c>
      <c r="E21" s="29">
        <f>$E$6/16*4</f>
        <v>163725</v>
      </c>
      <c r="F21" s="36">
        <f>$F$6/16*4</f>
        <v>212370</v>
      </c>
      <c r="G21" s="152">
        <f t="shared" si="1"/>
        <v>358510</v>
      </c>
      <c r="H21" s="69">
        <f t="shared" si="2"/>
        <v>434300</v>
      </c>
      <c r="I21" s="64">
        <f t="shared" si="3"/>
        <v>482940</v>
      </c>
      <c r="J21" s="17">
        <f t="shared" si="4"/>
        <v>261330</v>
      </c>
      <c r="K21" s="69">
        <f t="shared" si="5"/>
        <v>337120</v>
      </c>
      <c r="L21" s="75">
        <f t="shared" si="6"/>
        <v>385770</v>
      </c>
      <c r="M21" s="195" t="s">
        <v>26</v>
      </c>
    </row>
    <row r="22" spans="1:13" ht="25.5" customHeight="1" thickBot="1" x14ac:dyDescent="0.2">
      <c r="A22" s="178" t="s">
        <v>27</v>
      </c>
      <c r="B22" s="179">
        <f>B19</f>
        <v>270575</v>
      </c>
      <c r="C22" s="148">
        <f>C19</f>
        <v>173400</v>
      </c>
      <c r="D22" s="149">
        <f>$D$6/16*4</f>
        <v>87937.5</v>
      </c>
      <c r="E22" s="150">
        <f>$E$6/16*4</f>
        <v>163725</v>
      </c>
      <c r="F22" s="151">
        <f>$F$6/16*4</f>
        <v>212370</v>
      </c>
      <c r="G22" s="155">
        <f t="shared" si="1"/>
        <v>358510</v>
      </c>
      <c r="H22" s="156">
        <f t="shared" si="2"/>
        <v>434300</v>
      </c>
      <c r="I22" s="157">
        <f t="shared" si="3"/>
        <v>482940</v>
      </c>
      <c r="J22" s="81">
        <f t="shared" si="4"/>
        <v>261330</v>
      </c>
      <c r="K22" s="156">
        <f t="shared" si="5"/>
        <v>337120</v>
      </c>
      <c r="L22" s="82">
        <f t="shared" si="6"/>
        <v>385770</v>
      </c>
      <c r="M22" s="196" t="s">
        <v>27</v>
      </c>
    </row>
    <row r="23" spans="1:13" ht="12" thickTop="1" x14ac:dyDescent="0.15">
      <c r="A23" s="39"/>
      <c r="B23" s="39"/>
      <c r="M23" s="39"/>
    </row>
  </sheetData>
  <mergeCells count="15">
    <mergeCell ref="A2:M2"/>
    <mergeCell ref="A1:M1"/>
    <mergeCell ref="A3:A6"/>
    <mergeCell ref="M3:M6"/>
    <mergeCell ref="B4:C4"/>
    <mergeCell ref="G4:I4"/>
    <mergeCell ref="J4:L4"/>
    <mergeCell ref="G5:G6"/>
    <mergeCell ref="B3:L3"/>
    <mergeCell ref="H5:H6"/>
    <mergeCell ref="I5:I6"/>
    <mergeCell ref="J5:J6"/>
    <mergeCell ref="K5:K6"/>
    <mergeCell ref="L5:L6"/>
    <mergeCell ref="D4:F4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89" fitToHeight="0" orientation="landscape" r:id="rId1"/>
  <headerFooter alignWithMargins="0"/>
  <ignoredErrors>
    <ignoredError sqref="E7: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한밭관</vt:lpstr>
      <vt:lpstr>1차BTL관</vt:lpstr>
      <vt:lpstr>3차BTL관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2022-03-23T01:41:39Z</cp:lastPrinted>
  <dcterms:created xsi:type="dcterms:W3CDTF">2010-01-27T04:15:17Z</dcterms:created>
  <dcterms:modified xsi:type="dcterms:W3CDTF">2022-03-23T01:41:54Z</dcterms:modified>
</cp:coreProperties>
</file>