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5F1725-81D4-4719-A0AA-E3CA468EA7E9}" xr6:coauthVersionLast="36" xr6:coauthVersionMax="36" xr10:uidLastSave="{00000000-0000-0000-0000-000000000000}"/>
  <bookViews>
    <workbookView xWindow="0" yWindow="0" windowWidth="23040" windowHeight="9690" xr2:uid="{00000000-000D-0000-FFFF-FFFF00000000}"/>
  </bookViews>
  <sheets>
    <sheet name="한밭관" sheetId="8" r:id="rId1"/>
    <sheet name="1차BTL관(목련화동)" sheetId="3" r:id="rId2"/>
    <sheet name="1차BTL관(소나무동)" sheetId="9" r:id="rId3"/>
    <sheet name="3차BTL관" sheetId="5" r:id="rId4"/>
  </sheets>
  <calcPr calcId="191029"/>
</workbook>
</file>

<file path=xl/calcChain.xml><?xml version="1.0" encoding="utf-8"?>
<calcChain xmlns="http://schemas.openxmlformats.org/spreadsheetml/2006/main">
  <c r="G7" i="5" l="1"/>
  <c r="F7" i="9"/>
  <c r="E7" i="9"/>
  <c r="B11" i="9"/>
  <c r="B11" i="3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C7" i="9"/>
  <c r="C8" i="9" s="1"/>
  <c r="F8" i="9" s="1"/>
  <c r="B7" i="9"/>
  <c r="B10" i="9" s="1"/>
  <c r="E10" i="9" s="1"/>
  <c r="F7" i="3"/>
  <c r="E7" i="3"/>
  <c r="B15" i="8"/>
  <c r="B14" i="8"/>
  <c r="B12" i="8"/>
  <c r="I8" i="8"/>
  <c r="I7" i="8"/>
  <c r="H7" i="8"/>
  <c r="G7" i="8"/>
  <c r="C9" i="9" l="1"/>
  <c r="F9" i="9" s="1"/>
  <c r="B12" i="9"/>
  <c r="E12" i="9" s="1"/>
  <c r="B9" i="9"/>
  <c r="E9" i="9" s="1"/>
  <c r="C11" i="9"/>
  <c r="C13" i="9" s="1"/>
  <c r="F13" i="9" s="1"/>
  <c r="F11" i="9"/>
  <c r="B14" i="9"/>
  <c r="E14" i="9" s="1"/>
  <c r="C19" i="9"/>
  <c r="C12" i="9"/>
  <c r="F12" i="9" s="1"/>
  <c r="E11" i="9"/>
  <c r="B19" i="9"/>
  <c r="C10" i="9"/>
  <c r="F10" i="9" s="1"/>
  <c r="B15" i="9"/>
  <c r="B8" i="9"/>
  <c r="E8" i="9" s="1"/>
  <c r="C15" i="9"/>
  <c r="B13" i="9"/>
  <c r="E13" i="9" s="1"/>
  <c r="C14" i="9"/>
  <c r="F14" i="9" s="1"/>
  <c r="B18" i="9" l="1"/>
  <c r="E18" i="9" s="1"/>
  <c r="E15" i="9"/>
  <c r="B16" i="9"/>
  <c r="E16" i="9" s="1"/>
  <c r="B17" i="9"/>
  <c r="E17" i="9" s="1"/>
  <c r="C21" i="9"/>
  <c r="F21" i="9" s="1"/>
  <c r="C20" i="9"/>
  <c r="F20" i="9" s="1"/>
  <c r="C22" i="9"/>
  <c r="F22" i="9" s="1"/>
  <c r="F19" i="9"/>
  <c r="E19" i="9"/>
  <c r="B20" i="9"/>
  <c r="E20" i="9" s="1"/>
  <c r="B22" i="9"/>
  <c r="E22" i="9" s="1"/>
  <c r="B21" i="9"/>
  <c r="E21" i="9" s="1"/>
  <c r="C18" i="9"/>
  <c r="F18" i="9" s="1"/>
  <c r="C17" i="9"/>
  <c r="F17" i="9" s="1"/>
  <c r="C16" i="9"/>
  <c r="F16" i="9" s="1"/>
  <c r="F15" i="9"/>
  <c r="F7" i="8" l="1"/>
  <c r="B7" i="3" l="1"/>
  <c r="C7" i="3"/>
  <c r="D7" i="3"/>
  <c r="B8" i="3"/>
  <c r="C8" i="3"/>
  <c r="D8" i="3"/>
  <c r="B9" i="3"/>
  <c r="C9" i="3"/>
  <c r="D9" i="3"/>
  <c r="B10" i="3"/>
  <c r="C10" i="3"/>
  <c r="D10" i="3"/>
  <c r="B12" i="3"/>
  <c r="C11" i="3"/>
  <c r="D11" i="3"/>
  <c r="C12" i="3"/>
  <c r="D12" i="3"/>
  <c r="B13" i="3"/>
  <c r="C13" i="3"/>
  <c r="D13" i="3"/>
  <c r="B14" i="3"/>
  <c r="C14" i="3"/>
  <c r="D14" i="3"/>
  <c r="B15" i="3"/>
  <c r="C15" i="3"/>
  <c r="C16" i="3" s="1"/>
  <c r="D15" i="3"/>
  <c r="B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E22" i="8" l="1"/>
  <c r="E21" i="8"/>
  <c r="E20" i="8"/>
  <c r="E19" i="8"/>
  <c r="D22" i="8"/>
  <c r="D21" i="8"/>
  <c r="D20" i="8"/>
  <c r="F22" i="5"/>
  <c r="F21" i="5"/>
  <c r="F20" i="5"/>
  <c r="F19" i="5"/>
  <c r="E22" i="5"/>
  <c r="E21" i="5"/>
  <c r="E20" i="5"/>
  <c r="D22" i="5"/>
  <c r="D21" i="5"/>
  <c r="D20" i="5"/>
  <c r="C22" i="8"/>
  <c r="C21" i="8"/>
  <c r="C20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B7" i="8"/>
  <c r="B10" i="8" s="1"/>
  <c r="F10" i="8" l="1"/>
  <c r="G10" i="8"/>
  <c r="H10" i="8"/>
  <c r="I10" i="8"/>
  <c r="B9" i="8"/>
  <c r="B19" i="8"/>
  <c r="B16" i="8"/>
  <c r="B8" i="8"/>
  <c r="B11" i="8"/>
  <c r="B17" i="8"/>
  <c r="B18" i="8"/>
  <c r="F18" i="5"/>
  <c r="F17" i="5"/>
  <c r="F16" i="5"/>
  <c r="F15" i="5"/>
  <c r="F14" i="5"/>
  <c r="F13" i="5"/>
  <c r="F12" i="5"/>
  <c r="F11" i="5"/>
  <c r="F10" i="5"/>
  <c r="F9" i="5"/>
  <c r="F8" i="5"/>
  <c r="F7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C7" i="5"/>
  <c r="B7" i="5"/>
  <c r="L7" i="5" l="1"/>
  <c r="K7" i="5"/>
  <c r="J7" i="5"/>
  <c r="I7" i="5"/>
  <c r="H7" i="5"/>
  <c r="I11" i="8"/>
  <c r="H11" i="8"/>
  <c r="G11" i="8"/>
  <c r="F11" i="8"/>
  <c r="B13" i="8"/>
  <c r="F9" i="8"/>
  <c r="G9" i="8"/>
  <c r="H9" i="8"/>
  <c r="I9" i="8"/>
  <c r="I17" i="8"/>
  <c r="H17" i="8"/>
  <c r="F17" i="8"/>
  <c r="G17" i="8"/>
  <c r="G15" i="8"/>
  <c r="F15" i="8"/>
  <c r="H15" i="8"/>
  <c r="I15" i="8"/>
  <c r="F16" i="8"/>
  <c r="H16" i="8"/>
  <c r="G16" i="8"/>
  <c r="I16" i="8"/>
  <c r="G18" i="8"/>
  <c r="F18" i="8"/>
  <c r="I18" i="8"/>
  <c r="H18" i="8"/>
  <c r="F8" i="8"/>
  <c r="G8" i="8"/>
  <c r="H8" i="8"/>
  <c r="F19" i="8"/>
  <c r="G19" i="8"/>
  <c r="H19" i="8"/>
  <c r="I19" i="8"/>
  <c r="B20" i="8"/>
  <c r="B22" i="8"/>
  <c r="B21" i="8"/>
  <c r="C10" i="5"/>
  <c r="C15" i="5"/>
  <c r="C16" i="5" s="1"/>
  <c r="B10" i="5"/>
  <c r="B15" i="5"/>
  <c r="C9" i="5"/>
  <c r="C8" i="5"/>
  <c r="B8" i="5"/>
  <c r="B9" i="5"/>
  <c r="B11" i="5"/>
  <c r="C11" i="5"/>
  <c r="B19" i="5"/>
  <c r="C19" i="5"/>
  <c r="G9" i="5" l="1"/>
  <c r="H9" i="5"/>
  <c r="I9" i="5"/>
  <c r="H8" i="5"/>
  <c r="I8" i="5"/>
  <c r="G8" i="5"/>
  <c r="L8" i="5"/>
  <c r="J8" i="5"/>
  <c r="K8" i="5"/>
  <c r="L16" i="5"/>
  <c r="K16" i="5"/>
  <c r="J16" i="5"/>
  <c r="L9" i="5"/>
  <c r="K9" i="5"/>
  <c r="J9" i="5"/>
  <c r="H10" i="5"/>
  <c r="G10" i="5"/>
  <c r="I10" i="5"/>
  <c r="L10" i="5"/>
  <c r="K10" i="5"/>
  <c r="J10" i="5"/>
  <c r="G11" i="5"/>
  <c r="I11" i="5"/>
  <c r="H11" i="5"/>
  <c r="B18" i="5"/>
  <c r="G15" i="5"/>
  <c r="H15" i="5"/>
  <c r="I15" i="5"/>
  <c r="C18" i="5"/>
  <c r="J15" i="5"/>
  <c r="K15" i="5"/>
  <c r="L15" i="5"/>
  <c r="K19" i="5"/>
  <c r="L19" i="5"/>
  <c r="J19" i="5"/>
  <c r="G19" i="5"/>
  <c r="H19" i="5"/>
  <c r="I19" i="5"/>
  <c r="J11" i="5"/>
  <c r="L11" i="5"/>
  <c r="K11" i="5"/>
  <c r="F13" i="8"/>
  <c r="H13" i="8"/>
  <c r="G13" i="8"/>
  <c r="I13" i="8"/>
  <c r="G21" i="8"/>
  <c r="F21" i="8"/>
  <c r="I21" i="8"/>
  <c r="H21" i="8"/>
  <c r="I20" i="8"/>
  <c r="G20" i="8"/>
  <c r="H20" i="8"/>
  <c r="F20" i="8"/>
  <c r="F22" i="8"/>
  <c r="H22" i="8"/>
  <c r="G22" i="8"/>
  <c r="I22" i="8"/>
  <c r="G12" i="8"/>
  <c r="F12" i="8"/>
  <c r="H12" i="8"/>
  <c r="I12" i="8"/>
  <c r="I14" i="8"/>
  <c r="G14" i="8"/>
  <c r="H14" i="8"/>
  <c r="F14" i="8"/>
  <c r="C17" i="5"/>
  <c r="B17" i="5"/>
  <c r="B16" i="5"/>
  <c r="C13" i="5"/>
  <c r="C12" i="5"/>
  <c r="C14" i="5"/>
  <c r="B14" i="5"/>
  <c r="B12" i="5"/>
  <c r="B13" i="5"/>
  <c r="B20" i="5"/>
  <c r="B22" i="5"/>
  <c r="B21" i="5"/>
  <c r="C20" i="5"/>
  <c r="C22" i="5"/>
  <c r="C21" i="5"/>
  <c r="L13" i="5" l="1"/>
  <c r="K13" i="5"/>
  <c r="J13" i="5"/>
  <c r="L14" i="5"/>
  <c r="J14" i="5"/>
  <c r="K14" i="5"/>
  <c r="H16" i="5"/>
  <c r="I16" i="5"/>
  <c r="G16" i="5"/>
  <c r="L12" i="5"/>
  <c r="K12" i="5"/>
  <c r="J12" i="5"/>
  <c r="G17" i="5"/>
  <c r="H17" i="5"/>
  <c r="I17" i="5"/>
  <c r="J17" i="5"/>
  <c r="K17" i="5"/>
  <c r="L17" i="5"/>
  <c r="J21" i="5"/>
  <c r="K21" i="5"/>
  <c r="L21" i="5"/>
  <c r="G22" i="5"/>
  <c r="H22" i="5"/>
  <c r="I22" i="5"/>
  <c r="L20" i="5"/>
  <c r="K20" i="5"/>
  <c r="J20" i="5"/>
  <c r="G21" i="5"/>
  <c r="H21" i="5"/>
  <c r="I21" i="5"/>
  <c r="L18" i="5"/>
  <c r="J18" i="5"/>
  <c r="K18" i="5"/>
  <c r="G14" i="5"/>
  <c r="I14" i="5"/>
  <c r="H14" i="5"/>
  <c r="L22" i="5"/>
  <c r="K22" i="5"/>
  <c r="J22" i="5"/>
  <c r="H20" i="5"/>
  <c r="I20" i="5"/>
  <c r="G20" i="5"/>
  <c r="G13" i="5"/>
  <c r="H13" i="5"/>
  <c r="I13" i="5"/>
  <c r="G12" i="5"/>
  <c r="H12" i="5"/>
  <c r="I12" i="5"/>
  <c r="I18" i="5"/>
  <c r="G18" i="5"/>
  <c r="H18" i="5"/>
  <c r="E19" i="3"/>
  <c r="F11" i="3"/>
  <c r="E20" i="3"/>
  <c r="E22" i="3"/>
  <c r="E21" i="3"/>
  <c r="E9" i="3"/>
  <c r="E8" i="3"/>
  <c r="E10" i="3"/>
  <c r="E11" i="3"/>
  <c r="E15" i="3"/>
  <c r="F8" i="3"/>
  <c r="F9" i="3"/>
  <c r="F10" i="3"/>
  <c r="F15" i="3"/>
  <c r="F22" i="3" l="1"/>
  <c r="F20" i="3"/>
  <c r="F19" i="3"/>
  <c r="F21" i="3"/>
  <c r="E18" i="3"/>
  <c r="E17" i="3"/>
  <c r="E16" i="3"/>
  <c r="E14" i="3"/>
  <c r="E13" i="3"/>
  <c r="E12" i="3"/>
  <c r="F18" i="3"/>
  <c r="F17" i="3"/>
  <c r="F16" i="3"/>
  <c r="F14" i="3"/>
  <c r="F13" i="3"/>
  <c r="F12" i="3"/>
</calcChain>
</file>

<file path=xl/sharedStrings.xml><?xml version="1.0" encoding="utf-8"?>
<sst xmlns="http://schemas.openxmlformats.org/spreadsheetml/2006/main" count="190" uniqueCount="58">
  <si>
    <t>관리비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</si>
  <si>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</si>
  <si>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</si>
  <si>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</si>
  <si>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구분</t>
    <phoneticPr fontId="1" type="noConversion"/>
  </si>
  <si>
    <t>(단위 : 원)</t>
  </si>
  <si>
    <t>식  비</t>
    <phoneticPr fontId="1" type="noConversion"/>
  </si>
  <si>
    <t>1차 BTL관(입사시 징수액)</t>
    <phoneticPr fontId="1" type="noConversion"/>
  </si>
  <si>
    <t>1인실</t>
    <phoneticPr fontId="1" type="noConversion"/>
  </si>
  <si>
    <t>2인실</t>
    <phoneticPr fontId="1" type="noConversion"/>
  </si>
  <si>
    <t>3차 BTL관(입사시 징수액)</t>
    <phoneticPr fontId="1" type="noConversion"/>
  </si>
  <si>
    <t>계</t>
    <phoneticPr fontId="1" type="noConversion"/>
  </si>
  <si>
    <t>1주
(2.27.~3.05)</t>
    <phoneticPr fontId="1" type="noConversion"/>
  </si>
  <si>
    <t>2주
(3.06.~3.12..)</t>
    <phoneticPr fontId="1" type="noConversion"/>
  </si>
  <si>
    <t>3주
(3.13.~3.19.)</t>
    <phoneticPr fontId="1" type="noConversion"/>
  </si>
  <si>
    <t>4주
(3.20.~3.26.)</t>
    <phoneticPr fontId="1" type="noConversion"/>
  </si>
  <si>
    <t>5주
(3.27.~4.02)</t>
    <phoneticPr fontId="1" type="noConversion"/>
  </si>
  <si>
    <t>6주
(4.03.~4.09.)</t>
    <phoneticPr fontId="1" type="noConversion"/>
  </si>
  <si>
    <t>7주
(4.10.~4.16.)</t>
    <phoneticPr fontId="1" type="noConversion"/>
  </si>
  <si>
    <t>8주
(4.17.~4.23.)</t>
    <phoneticPr fontId="1" type="noConversion"/>
  </si>
  <si>
    <t>9주
(4.24.~4.30.)</t>
    <phoneticPr fontId="1" type="noConversion"/>
  </si>
  <si>
    <t>10주
(5.01.~5.07.)</t>
    <phoneticPr fontId="1" type="noConversion"/>
  </si>
  <si>
    <t>11주
(5.08.~5.14.)</t>
    <phoneticPr fontId="1" type="noConversion"/>
  </si>
  <si>
    <t>12주
(5.15.~5.21.)</t>
    <phoneticPr fontId="1" type="noConversion"/>
  </si>
  <si>
    <t>13주
(5.22.~5.28.)</t>
    <phoneticPr fontId="1" type="noConversion"/>
  </si>
  <si>
    <t>14주
(5.29.~6.04)</t>
    <phoneticPr fontId="1" type="noConversion"/>
  </si>
  <si>
    <t>15주
(6.05.~6.11.)</t>
    <phoneticPr fontId="1" type="noConversion"/>
  </si>
  <si>
    <t>16주
(6.12.~6.18.)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</si>
  <si>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</si>
  <si>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</si>
  <si>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</si>
  <si>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한밭관(입사시 징수액)</t>
    <phoneticPr fontId="1" type="noConversion"/>
  </si>
  <si>
    <t>1인실 계(관리비+식비)</t>
    <phoneticPr fontId="1" type="noConversion"/>
  </si>
  <si>
    <t>2인실 계(관리비+식비)</t>
    <phoneticPr fontId="1" type="noConversion"/>
  </si>
  <si>
    <t>1인실(관리비+식비)</t>
    <phoneticPr fontId="1" type="noConversion"/>
  </si>
  <si>
    <t>2인실(관리비+식비)</t>
    <phoneticPr fontId="1" type="noConversion"/>
  </si>
  <si>
    <t>0식</t>
    <phoneticPr fontId="1" type="noConversion"/>
  </si>
  <si>
    <t>(단위 : 원)</t>
    <phoneticPr fontId="1" type="noConversion"/>
  </si>
  <si>
    <t>1주
(8.27.~9.02)</t>
    <phoneticPr fontId="1" type="noConversion"/>
  </si>
  <si>
    <t>2주
(9.03.~9.09..)</t>
    <phoneticPr fontId="1" type="noConversion"/>
  </si>
  <si>
    <t>3주
(9.10.~9.16.)</t>
    <phoneticPr fontId="1" type="noConversion"/>
  </si>
  <si>
    <t>4주
(9.17.~9.23.)</t>
    <phoneticPr fontId="1" type="noConversion"/>
  </si>
  <si>
    <t>5주
(9.24.~9.30.)</t>
    <phoneticPr fontId="1" type="noConversion"/>
  </si>
  <si>
    <t>6주
(10.01.~10.07.)</t>
    <phoneticPr fontId="1" type="noConversion"/>
  </si>
  <si>
    <t>7주
(10.08.~10.14.)</t>
    <phoneticPr fontId="1" type="noConversion"/>
  </si>
  <si>
    <t>8주
(10.15.~10.21.)</t>
    <phoneticPr fontId="1" type="noConversion"/>
  </si>
  <si>
    <t>9주
(10.22.~10.28.)</t>
    <phoneticPr fontId="1" type="noConversion"/>
  </si>
  <si>
    <t>10주
(10.29.~11.04.)</t>
    <phoneticPr fontId="1" type="noConversion"/>
  </si>
  <si>
    <t>11주
(11.05.~11.11.)</t>
    <phoneticPr fontId="1" type="noConversion"/>
  </si>
  <si>
    <t>12주
(11.12.~11.18.)</t>
    <phoneticPr fontId="1" type="noConversion"/>
  </si>
  <si>
    <t>13주
(11.19.~11.25.)</t>
    <phoneticPr fontId="1" type="noConversion"/>
  </si>
  <si>
    <t>14주
(11.26.~12.02.)</t>
    <phoneticPr fontId="1" type="noConversion"/>
  </si>
  <si>
    <t>15주
(12.03.~12.09.)</t>
    <phoneticPr fontId="1" type="noConversion"/>
  </si>
  <si>
    <t>16주
(12.10.~12.15.)</t>
    <phoneticPr fontId="1" type="noConversion"/>
  </si>
  <si>
    <t>2022학년도 2학기 1차BTL 중도입실 생활관비(목련화동)</t>
    <phoneticPr fontId="1" type="noConversion"/>
  </si>
  <si>
    <t>2022학년도 2학기 1차BTL 중도입실 생활관비(소나무동)</t>
    <phoneticPr fontId="1" type="noConversion"/>
  </si>
  <si>
    <t>2022학년도 2학기 한밭관 중도입실 생활관비(인화동,성실동)</t>
    <phoneticPr fontId="1" type="noConversion"/>
  </si>
  <si>
    <t>2022학년도 2학기 3차BTL 중도입실 생활관비(인재동,미래동)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</si>
</sst>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8"/>
      <name val="맑은 고딕"/>
      <family val="3"/>
      <charset val="129"/>
    </font>
    <font>
      <b/>
      <sz val="9"/>
      <name val="돋움"/>
      <family val="3"/>
      <charset val="129"/>
    </font>
    <font>
      <u/>
      <sz val="9"/>
      <name val="돋움"/>
      <family val="3"/>
      <charset val="129"/>
    </font>
    <font>
      <b/>
      <sz val="9"/>
      <color rgb="FF0033CC"/>
      <name val="돋움"/>
      <family val="3"/>
      <charset val="129"/>
    </font>
    <font>
      <b/>
      <sz val="8"/>
      <color rgb="FF0033CC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1"/>
      </right>
      <top/>
      <bottom style="medium">
        <color indexed="64"/>
      </bottom>
      <diagonal/>
    </border>
    <border>
      <left style="thin">
        <color indexed="64"/>
      </left>
      <right style="hair">
        <color theme="1"/>
      </right>
      <top/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0033CC"/>
      </left>
      <right/>
      <top style="thick">
        <color rgb="FF0033CC"/>
      </top>
      <bottom/>
      <diagonal/>
    </border>
    <border>
      <left style="thick">
        <color rgb="FF0033CC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0033CC"/>
      </right>
      <top style="thin">
        <color indexed="64"/>
      </top>
      <bottom style="hair">
        <color indexed="64"/>
      </bottom>
      <diagonal/>
    </border>
    <border>
      <left style="thick">
        <color rgb="FF0033CC"/>
      </left>
      <right style="hair">
        <color theme="1"/>
      </right>
      <top style="hair">
        <color auto="1"/>
      </top>
      <bottom style="hair">
        <color theme="1"/>
      </bottom>
      <diagonal/>
    </border>
    <border>
      <left/>
      <right style="thick">
        <color rgb="FF0033CC"/>
      </right>
      <top style="hair">
        <color indexed="64"/>
      </top>
      <bottom/>
      <diagonal/>
    </border>
    <border>
      <left style="thick">
        <color rgb="FF0033CC"/>
      </left>
      <right style="hair">
        <color theme="1"/>
      </right>
      <top style="hair">
        <color theme="1"/>
      </top>
      <bottom/>
      <diagonal/>
    </border>
    <border>
      <left/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hair">
        <color theme="1"/>
      </right>
      <top style="medium">
        <color auto="1"/>
      </top>
      <bottom style="hair">
        <color theme="1"/>
      </bottom>
      <diagonal/>
    </border>
    <border>
      <left/>
      <right style="thick">
        <color rgb="FF0033CC"/>
      </right>
      <top/>
      <bottom style="hair">
        <color indexed="64"/>
      </bottom>
      <diagonal/>
    </border>
    <border>
      <left style="thick">
        <color rgb="FF0033CC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ck">
        <color rgb="FF0033CC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thick">
        <color rgb="FF0033CC"/>
      </left>
      <right/>
      <top/>
      <bottom style="hair">
        <color indexed="64"/>
      </bottom>
      <diagonal/>
    </border>
    <border>
      <left/>
      <right style="thick">
        <color rgb="FF0033CC"/>
      </right>
      <top style="hair">
        <color indexed="64"/>
      </top>
      <bottom style="hair">
        <color indexed="64"/>
      </bottom>
      <diagonal/>
    </border>
    <border>
      <left style="thick">
        <color rgb="FF0033CC"/>
      </left>
      <right style="hair">
        <color theme="1"/>
      </right>
      <top style="hair">
        <color theme="1"/>
      </top>
      <bottom style="thick">
        <color rgb="FF0033CC"/>
      </bottom>
      <diagonal/>
    </border>
    <border>
      <left/>
      <right/>
      <top/>
      <bottom style="thick">
        <color rgb="FF0033CC"/>
      </bottom>
      <diagonal/>
    </border>
    <border>
      <left/>
      <right style="thick">
        <color rgb="FF0033CC"/>
      </right>
      <top/>
      <bottom style="thick">
        <color rgb="FF0033CC"/>
      </bottom>
      <diagonal/>
    </border>
    <border>
      <left/>
      <right style="thick">
        <color rgb="FF0033CC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33CC"/>
      </left>
      <right/>
      <top/>
      <bottom/>
      <diagonal/>
    </border>
    <border>
      <left style="thick">
        <color rgb="FF0033CC"/>
      </left>
      <right/>
      <top/>
      <bottom style="medium">
        <color indexed="64"/>
      </bottom>
      <diagonal/>
    </border>
    <border>
      <left style="thick">
        <color rgb="FF0033CC"/>
      </left>
      <right style="hair">
        <color indexed="64"/>
      </right>
      <top/>
      <bottom style="hair">
        <color indexed="64"/>
      </bottom>
      <diagonal/>
    </border>
    <border>
      <left style="thick">
        <color rgb="FF0033CC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33CC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rgb="FF0033CC"/>
      </right>
      <top style="hair">
        <color indexed="64"/>
      </top>
      <bottom style="thin">
        <color indexed="64"/>
      </bottom>
      <diagonal/>
    </border>
    <border>
      <left style="thick">
        <color rgb="FF0033CC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0033CC"/>
      </right>
      <top style="thin">
        <color indexed="64"/>
      </top>
      <bottom style="hair">
        <color indexed="64"/>
      </bottom>
      <diagonal/>
    </border>
    <border>
      <left style="thick">
        <color rgb="FF0033CC"/>
      </left>
      <right/>
      <top/>
      <bottom style="thin">
        <color indexed="64"/>
      </bottom>
      <diagonal/>
    </border>
    <border>
      <left style="thick">
        <color rgb="FF0033CC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0033CC"/>
      </right>
      <top style="hair">
        <color indexed="64"/>
      </top>
      <bottom style="thick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33CC"/>
      </left>
      <right style="hair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ck">
        <color rgb="FF0033CC"/>
      </right>
      <top style="thick">
        <color rgb="FF0033CC"/>
      </top>
      <bottom style="hair">
        <color indexed="64"/>
      </bottom>
      <diagonal/>
    </border>
    <border>
      <left style="thick">
        <color rgb="FF0033CC"/>
      </left>
      <right style="hair">
        <color indexed="64"/>
      </right>
      <top/>
      <bottom style="thick">
        <color rgb="FF0033CC"/>
      </bottom>
      <diagonal/>
    </border>
    <border>
      <left/>
      <right style="thick">
        <color rgb="FF0033CC"/>
      </right>
      <top/>
      <bottom style="thin">
        <color indexed="64"/>
      </bottom>
      <diagonal/>
    </border>
    <border>
      <left style="thick">
        <color rgb="FF0033CC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thick">
        <color rgb="FF0033CC"/>
      </left>
      <right/>
      <top style="thick">
        <color rgb="FF0033CC"/>
      </top>
      <bottom style="hair">
        <color indexed="64"/>
      </bottom>
      <diagonal/>
    </border>
    <border>
      <left/>
      <right/>
      <top style="thick">
        <color rgb="FF0033CC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ck">
        <color rgb="FF0033CC"/>
      </top>
      <bottom style="hair">
        <color indexed="64"/>
      </bottom>
      <diagonal/>
    </border>
    <border>
      <left style="thick">
        <color rgb="FF0033CC"/>
      </left>
      <right/>
      <top style="hair">
        <color auto="1"/>
      </top>
      <bottom/>
      <diagonal/>
    </border>
    <border>
      <left style="thick">
        <color rgb="FF0033CC"/>
      </left>
      <right/>
      <top/>
      <bottom style="thick">
        <color rgb="FF0033CC"/>
      </bottom>
      <diagonal/>
    </border>
    <border>
      <left style="hair">
        <color indexed="64"/>
      </left>
      <right style="hair">
        <color indexed="64"/>
      </right>
      <top/>
      <bottom style="thick">
        <color rgb="FF0033CC"/>
      </bottom>
      <diagonal/>
    </border>
    <border>
      <left/>
      <right style="thin">
        <color indexed="64"/>
      </right>
      <top/>
      <bottom style="thick">
        <color rgb="FF0033CC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thick">
        <color rgb="FF0033CC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rgb="FF0033CC"/>
      </left>
      <right style="hair">
        <color theme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5" xfId="0" applyNumberFormat="1" applyFont="1" applyFill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1" fillId="2" borderId="26" xfId="0" applyNumberFormat="1" applyFont="1" applyFill="1" applyBorder="1" applyAlignment="1">
      <alignment horizontal="center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8" borderId="31" xfId="0" applyNumberFormat="1" applyFont="1" applyFill="1" applyBorder="1" applyAlignment="1">
      <alignment vertical="center"/>
    </xf>
    <xf numFmtId="176" fontId="1" fillId="8" borderId="30" xfId="0" applyNumberFormat="1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2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vertical="center"/>
    </xf>
    <xf numFmtId="176" fontId="6" fillId="2" borderId="35" xfId="0" applyNumberFormat="1" applyFont="1" applyFill="1" applyBorder="1" applyAlignment="1">
      <alignment horizontal="center" vertical="center"/>
    </xf>
    <xf numFmtId="176" fontId="1" fillId="0" borderId="36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176" fontId="6" fillId="2" borderId="39" xfId="0" applyNumberFormat="1" applyFont="1" applyFill="1" applyBorder="1" applyAlignment="1">
      <alignment horizontal="center" vertical="center"/>
    </xf>
    <xf numFmtId="176" fontId="1" fillId="0" borderId="43" xfId="0" applyNumberFormat="1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Border="1" applyAlignment="1">
      <alignment vertical="center"/>
    </xf>
    <xf numFmtId="176" fontId="6" fillId="2" borderId="52" xfId="0" applyNumberFormat="1" applyFont="1" applyFill="1" applyBorder="1" applyAlignment="1">
      <alignment horizontal="center" vertical="center"/>
    </xf>
    <xf numFmtId="176" fontId="1" fillId="0" borderId="53" xfId="0" applyNumberFormat="1" applyFont="1" applyBorder="1" applyAlignment="1">
      <alignment vertical="center"/>
    </xf>
    <xf numFmtId="176" fontId="1" fillId="0" borderId="54" xfId="0" applyNumberFormat="1" applyFont="1" applyBorder="1" applyAlignment="1">
      <alignment vertical="center"/>
    </xf>
    <xf numFmtId="176" fontId="1" fillId="0" borderId="5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55" xfId="0" applyNumberFormat="1" applyFont="1" applyFill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56" xfId="0" applyNumberFormat="1" applyFont="1" applyBorder="1" applyAlignment="1">
      <alignment horizontal="right" vertical="center"/>
    </xf>
    <xf numFmtId="176" fontId="8" fillId="0" borderId="57" xfId="0" applyNumberFormat="1" applyFont="1" applyBorder="1" applyAlignment="1">
      <alignment horizontal="right" vertical="center"/>
    </xf>
    <xf numFmtId="176" fontId="8" fillId="0" borderId="62" xfId="0" applyNumberFormat="1" applyFont="1" applyBorder="1" applyAlignment="1">
      <alignment horizontal="right" vertical="center"/>
    </xf>
    <xf numFmtId="176" fontId="8" fillId="0" borderId="63" xfId="0" applyNumberFormat="1" applyFont="1" applyBorder="1" applyAlignment="1">
      <alignment horizontal="right" vertical="center"/>
    </xf>
    <xf numFmtId="176" fontId="8" fillId="0" borderId="64" xfId="0" applyNumberFormat="1" applyFont="1" applyBorder="1" applyAlignment="1">
      <alignment horizontal="right" vertical="center"/>
    </xf>
    <xf numFmtId="176" fontId="8" fillId="0" borderId="65" xfId="0" applyNumberFormat="1" applyFont="1" applyBorder="1" applyAlignment="1">
      <alignment horizontal="right" vertical="center"/>
    </xf>
    <xf numFmtId="176" fontId="8" fillId="0" borderId="66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vertical="center"/>
    </xf>
    <xf numFmtId="176" fontId="8" fillId="0" borderId="74" xfId="0" applyNumberFormat="1" applyFont="1" applyBorder="1" applyAlignment="1">
      <alignment horizontal="right" vertical="center"/>
    </xf>
    <xf numFmtId="176" fontId="8" fillId="0" borderId="75" xfId="0" applyNumberFormat="1" applyFont="1" applyBorder="1" applyAlignment="1">
      <alignment horizontal="right" vertical="center"/>
    </xf>
    <xf numFmtId="176" fontId="8" fillId="0" borderId="76" xfId="0" applyNumberFormat="1" applyFont="1" applyBorder="1" applyAlignment="1">
      <alignment horizontal="right" vertical="center"/>
    </xf>
    <xf numFmtId="176" fontId="8" fillId="0" borderId="72" xfId="0" applyNumberFormat="1" applyFont="1" applyBorder="1" applyAlignment="1">
      <alignment horizontal="right" vertical="center"/>
    </xf>
    <xf numFmtId="176" fontId="8" fillId="0" borderId="77" xfId="0" applyNumberFormat="1" applyFont="1" applyBorder="1" applyAlignment="1">
      <alignment horizontal="right" vertical="center"/>
    </xf>
    <xf numFmtId="176" fontId="8" fillId="0" borderId="69" xfId="0" applyNumberFormat="1" applyFont="1" applyBorder="1" applyAlignment="1">
      <alignment horizontal="right" vertical="center"/>
    </xf>
    <xf numFmtId="176" fontId="8" fillId="0" borderId="80" xfId="0" applyNumberFormat="1" applyFont="1" applyBorder="1" applyAlignment="1">
      <alignment horizontal="right" vertical="center"/>
    </xf>
    <xf numFmtId="176" fontId="8" fillId="0" borderId="81" xfId="0" applyNumberFormat="1" applyFont="1" applyBorder="1" applyAlignment="1">
      <alignment horizontal="right" vertical="center"/>
    </xf>
    <xf numFmtId="176" fontId="8" fillId="0" borderId="82" xfId="0" applyNumberFormat="1" applyFont="1" applyBorder="1" applyAlignment="1">
      <alignment horizontal="right" vertical="center"/>
    </xf>
    <xf numFmtId="176" fontId="8" fillId="0" borderId="83" xfId="0" applyNumberFormat="1" applyFont="1" applyBorder="1" applyAlignment="1">
      <alignment horizontal="right" vertical="center"/>
    </xf>
    <xf numFmtId="176" fontId="2" fillId="4" borderId="86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176" fontId="2" fillId="4" borderId="18" xfId="0" applyNumberFormat="1" applyFont="1" applyFill="1" applyBorder="1" applyAlignment="1">
      <alignment horizontal="center" vertical="center" wrapText="1"/>
    </xf>
    <xf numFmtId="176" fontId="2" fillId="4" borderId="87" xfId="0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horizontal="center" vertical="center" wrapText="1"/>
    </xf>
    <xf numFmtId="176" fontId="2" fillId="6" borderId="18" xfId="0" applyNumberFormat="1" applyFont="1" applyFill="1" applyBorder="1" applyAlignment="1">
      <alignment horizontal="center" vertical="center" wrapText="1"/>
    </xf>
    <xf numFmtId="176" fontId="2" fillId="6" borderId="20" xfId="0" applyNumberFormat="1" applyFont="1" applyFill="1" applyBorder="1" applyAlignment="1">
      <alignment horizontal="center" vertical="center" wrapText="1"/>
    </xf>
    <xf numFmtId="176" fontId="2" fillId="5" borderId="62" xfId="0" applyNumberFormat="1" applyFont="1" applyFill="1" applyBorder="1" applyAlignment="1">
      <alignment horizontal="center" vertical="center" wrapText="1"/>
    </xf>
    <xf numFmtId="176" fontId="2" fillId="5" borderId="18" xfId="0" applyNumberFormat="1" applyFont="1" applyFill="1" applyBorder="1" applyAlignment="1">
      <alignment horizontal="center" vertical="center" wrapText="1"/>
    </xf>
    <xf numFmtId="176" fontId="2" fillId="5" borderId="87" xfId="0" applyNumberFormat="1" applyFont="1" applyFill="1" applyBorder="1" applyAlignment="1">
      <alignment horizontal="center"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176" fontId="2" fillId="7" borderId="18" xfId="0" applyNumberFormat="1" applyFont="1" applyFill="1" applyBorder="1" applyAlignment="1">
      <alignment horizontal="center" vertical="center" wrapText="1"/>
    </xf>
    <xf numFmtId="176" fontId="2" fillId="7" borderId="87" xfId="0" applyNumberFormat="1" applyFont="1" applyFill="1" applyBorder="1" applyAlignment="1">
      <alignment horizontal="center" vertical="center" wrapText="1"/>
    </xf>
    <xf numFmtId="176" fontId="8" fillId="0" borderId="79" xfId="0" applyNumberFormat="1" applyFont="1" applyBorder="1" applyAlignment="1">
      <alignment vertical="center"/>
    </xf>
    <xf numFmtId="176" fontId="8" fillId="0" borderId="93" xfId="0" applyNumberFormat="1" applyFont="1" applyBorder="1" applyAlignment="1">
      <alignment vertical="center"/>
    </xf>
    <xf numFmtId="176" fontId="8" fillId="0" borderId="95" xfId="0" applyNumberFormat="1" applyFont="1" applyBorder="1" applyAlignment="1">
      <alignment vertical="center"/>
    </xf>
    <xf numFmtId="176" fontId="8" fillId="0" borderId="71" xfId="0" applyNumberFormat="1" applyFont="1" applyBorder="1" applyAlignment="1">
      <alignment vertical="center"/>
    </xf>
    <xf numFmtId="176" fontId="8" fillId="0" borderId="98" xfId="0" applyNumberFormat="1" applyFont="1" applyBorder="1" applyAlignment="1">
      <alignment vertical="center"/>
    </xf>
    <xf numFmtId="176" fontId="8" fillId="0" borderId="75" xfId="0" applyNumberFormat="1" applyFont="1" applyBorder="1" applyAlignment="1">
      <alignment vertical="center"/>
    </xf>
    <xf numFmtId="176" fontId="6" fillId="2" borderId="106" xfId="0" applyNumberFormat="1" applyFont="1" applyFill="1" applyBorder="1" applyAlignment="1">
      <alignment horizontal="center" vertical="center"/>
    </xf>
    <xf numFmtId="176" fontId="1" fillId="0" borderId="109" xfId="0" applyNumberFormat="1" applyFont="1" applyBorder="1" applyAlignment="1">
      <alignment vertical="center"/>
    </xf>
    <xf numFmtId="176" fontId="1" fillId="0" borderId="110" xfId="0" applyNumberFormat="1" applyFont="1" applyBorder="1" applyAlignment="1">
      <alignment vertical="center"/>
    </xf>
    <xf numFmtId="176" fontId="1" fillId="0" borderId="111" xfId="0" applyNumberFormat="1" applyFont="1" applyBorder="1" applyAlignment="1">
      <alignment vertical="center"/>
    </xf>
    <xf numFmtId="176" fontId="1" fillId="0" borderId="112" xfId="0" applyNumberFormat="1" applyFont="1" applyBorder="1" applyAlignment="1">
      <alignment vertical="center"/>
    </xf>
    <xf numFmtId="176" fontId="1" fillId="8" borderId="113" xfId="0" applyNumberFormat="1" applyFont="1" applyFill="1" applyBorder="1" applyAlignment="1">
      <alignment vertical="center"/>
    </xf>
    <xf numFmtId="176" fontId="1" fillId="8" borderId="112" xfId="0" applyNumberFormat="1" applyFont="1" applyFill="1" applyBorder="1" applyAlignment="1">
      <alignment vertical="center"/>
    </xf>
    <xf numFmtId="176" fontId="1" fillId="0" borderId="114" xfId="0" applyNumberFormat="1" applyFont="1" applyBorder="1" applyAlignment="1">
      <alignment vertical="center"/>
    </xf>
    <xf numFmtId="176" fontId="1" fillId="0" borderId="119" xfId="0" applyNumberFormat="1" applyFont="1" applyBorder="1" applyAlignment="1">
      <alignment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6" fillId="2" borderId="60" xfId="0" applyNumberFormat="1" applyFont="1" applyFill="1" applyBorder="1" applyAlignment="1">
      <alignment horizontal="center" vertical="center"/>
    </xf>
    <xf numFmtId="176" fontId="1" fillId="2" borderId="61" xfId="0" applyNumberFormat="1" applyFont="1" applyFill="1" applyBorder="1" applyAlignment="1">
      <alignment horizontal="center" vertical="center"/>
    </xf>
    <xf numFmtId="176" fontId="1" fillId="0" borderId="116" xfId="0" applyNumberFormat="1" applyFont="1" applyBorder="1" applyAlignment="1">
      <alignment horizontal="right" vertical="center"/>
    </xf>
    <xf numFmtId="176" fontId="1" fillId="0" borderId="117" xfId="0" applyNumberFormat="1" applyFont="1" applyBorder="1" applyAlignment="1">
      <alignment vertical="center"/>
    </xf>
    <xf numFmtId="176" fontId="1" fillId="0" borderId="60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8" borderId="118" xfId="0" applyNumberFormat="1" applyFont="1" applyFill="1" applyBorder="1" applyAlignment="1">
      <alignment vertical="center"/>
    </xf>
    <xf numFmtId="176" fontId="1" fillId="8" borderId="19" xfId="0" applyNumberFormat="1" applyFont="1" applyFill="1" applyBorder="1" applyAlignment="1">
      <alignment vertical="center"/>
    </xf>
    <xf numFmtId="176" fontId="1" fillId="0" borderId="116" xfId="0" applyNumberFormat="1" applyFont="1" applyBorder="1" applyAlignment="1">
      <alignment vertical="center"/>
    </xf>
    <xf numFmtId="176" fontId="1" fillId="0" borderId="118" xfId="0" applyNumberFormat="1" applyFont="1" applyBorder="1" applyAlignment="1">
      <alignment vertical="center"/>
    </xf>
    <xf numFmtId="176" fontId="1" fillId="0" borderId="99" xfId="0" applyNumberFormat="1" applyFont="1" applyBorder="1" applyAlignment="1">
      <alignment vertical="center"/>
    </xf>
    <xf numFmtId="176" fontId="8" fillId="0" borderId="90" xfId="0" applyNumberFormat="1" applyFont="1" applyBorder="1" applyAlignment="1">
      <alignment horizontal="right" vertical="center"/>
    </xf>
    <xf numFmtId="176" fontId="8" fillId="0" borderId="91" xfId="0" applyNumberFormat="1" applyFont="1" applyBorder="1" applyAlignment="1">
      <alignment vertical="center"/>
    </xf>
    <xf numFmtId="176" fontId="8" fillId="0" borderId="97" xfId="0" applyNumberFormat="1" applyFont="1" applyBorder="1" applyAlignment="1">
      <alignment vertical="center"/>
    </xf>
    <xf numFmtId="176" fontId="8" fillId="0" borderId="90" xfId="0" applyNumberFormat="1" applyFont="1" applyBorder="1" applyAlignment="1">
      <alignment vertical="center"/>
    </xf>
    <xf numFmtId="176" fontId="8" fillId="0" borderId="92" xfId="0" applyNumberFormat="1" applyFont="1" applyBorder="1" applyAlignment="1">
      <alignment vertical="center"/>
    </xf>
    <xf numFmtId="176" fontId="8" fillId="0" borderId="94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4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23" xfId="0" applyNumberFormat="1" applyFont="1" applyBorder="1" applyAlignment="1">
      <alignment horizontal="right" vertical="center"/>
    </xf>
    <xf numFmtId="176" fontId="1" fillId="0" borderId="127" xfId="0" applyNumberFormat="1" applyFont="1" applyBorder="1" applyAlignment="1">
      <alignment vertical="center"/>
    </xf>
    <xf numFmtId="176" fontId="1" fillId="0" borderId="128" xfId="0" applyNumberFormat="1" applyFont="1" applyBorder="1" applyAlignment="1">
      <alignment vertical="center"/>
    </xf>
    <xf numFmtId="176" fontId="1" fillId="0" borderId="129" xfId="0" applyNumberFormat="1" applyFont="1" applyBorder="1" applyAlignment="1">
      <alignment vertical="center"/>
    </xf>
    <xf numFmtId="176" fontId="1" fillId="0" borderId="84" xfId="0" applyNumberFormat="1" applyFont="1" applyBorder="1" applyAlignment="1">
      <alignment vertical="center"/>
    </xf>
    <xf numFmtId="176" fontId="8" fillId="0" borderId="78" xfId="0" applyNumberFormat="1" applyFont="1" applyBorder="1" applyAlignment="1">
      <alignment horizontal="right" vertical="center"/>
    </xf>
    <xf numFmtId="176" fontId="8" fillId="0" borderId="88" xfId="0" applyNumberFormat="1" applyFont="1" applyBorder="1" applyAlignment="1">
      <alignment horizontal="right" vertical="center"/>
    </xf>
    <xf numFmtId="176" fontId="8" fillId="0" borderId="68" xfId="0" applyNumberFormat="1" applyFont="1" applyBorder="1" applyAlignment="1">
      <alignment horizontal="right" vertical="center"/>
    </xf>
    <xf numFmtId="176" fontId="8" fillId="0" borderId="134" xfId="0" applyNumberFormat="1" applyFont="1" applyBorder="1" applyAlignment="1">
      <alignment horizontal="right" vertical="center"/>
    </xf>
    <xf numFmtId="176" fontId="8" fillId="0" borderId="135" xfId="0" applyNumberFormat="1" applyFont="1" applyBorder="1" applyAlignment="1">
      <alignment horizontal="right" vertical="center"/>
    </xf>
    <xf numFmtId="176" fontId="8" fillId="0" borderId="136" xfId="0" applyNumberFormat="1" applyFont="1" applyBorder="1" applyAlignment="1">
      <alignment horizontal="right" vertical="center"/>
    </xf>
    <xf numFmtId="176" fontId="6" fillId="2" borderId="138" xfId="0" applyNumberFormat="1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8" borderId="99" xfId="0" applyNumberFormat="1" applyFont="1" applyFill="1" applyBorder="1" applyAlignment="1">
      <alignment vertical="center"/>
    </xf>
    <xf numFmtId="176" fontId="1" fillId="8" borderId="23" xfId="0" applyNumberFormat="1" applyFont="1" applyFill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140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horizontal="right" vertical="center"/>
    </xf>
    <xf numFmtId="176" fontId="8" fillId="0" borderId="142" xfId="0" applyNumberFormat="1" applyFont="1" applyBorder="1" applyAlignment="1">
      <alignment horizontal="right" vertical="center"/>
    </xf>
    <xf numFmtId="176" fontId="8" fillId="0" borderId="96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8" fillId="0" borderId="143" xfId="0" applyNumberFormat="1" applyFont="1" applyBorder="1" applyAlignment="1">
      <alignment horizontal="right" vertical="center"/>
    </xf>
    <xf numFmtId="176" fontId="4" fillId="8" borderId="0" xfId="0" applyNumberFormat="1" applyFont="1" applyFill="1" applyBorder="1" applyAlignment="1">
      <alignment horizontal="center" vertical="center"/>
    </xf>
    <xf numFmtId="176" fontId="3" fillId="3" borderId="85" xfId="0" applyNumberFormat="1" applyFont="1" applyFill="1" applyBorder="1" applyAlignment="1">
      <alignment horizontal="center" vertical="center"/>
    </xf>
    <xf numFmtId="176" fontId="3" fillId="3" borderId="48" xfId="0" applyNumberFormat="1" applyFont="1" applyFill="1" applyBorder="1" applyAlignment="1">
      <alignment horizontal="center" vertical="center"/>
    </xf>
    <xf numFmtId="176" fontId="3" fillId="3" borderId="47" xfId="0" applyNumberFormat="1" applyFont="1" applyFill="1" applyBorder="1" applyAlignment="1">
      <alignment horizontal="center" vertical="center"/>
    </xf>
    <xf numFmtId="176" fontId="5" fillId="3" borderId="100" xfId="0" applyNumberFormat="1" applyFont="1" applyFill="1" applyBorder="1" applyAlignment="1">
      <alignment horizontal="center" vertical="center"/>
    </xf>
    <xf numFmtId="176" fontId="5" fillId="3" borderId="46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85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3" borderId="100" xfId="0" applyNumberFormat="1" applyFont="1" applyFill="1" applyBorder="1" applyAlignment="1">
      <alignment horizontal="center" vertical="center"/>
    </xf>
    <xf numFmtId="176" fontId="3" fillId="3" borderId="101" xfId="0" applyNumberFormat="1" applyFont="1" applyFill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7" fillId="2" borderId="125" xfId="0" applyNumberFormat="1" applyFont="1" applyFill="1" applyBorder="1" applyAlignment="1">
      <alignment horizontal="center" vertical="center"/>
    </xf>
    <xf numFmtId="176" fontId="7" fillId="2" borderId="126" xfId="0" applyNumberFormat="1" applyFont="1" applyFill="1" applyBorder="1" applyAlignment="1">
      <alignment horizontal="center" vertical="center"/>
    </xf>
    <xf numFmtId="176" fontId="7" fillId="2" borderId="121" xfId="0" applyNumberFormat="1" applyFont="1" applyFill="1" applyBorder="1" applyAlignment="1">
      <alignment horizontal="center" vertical="center"/>
    </xf>
    <xf numFmtId="176" fontId="8" fillId="2" borderId="70" xfId="0" applyNumberFormat="1" applyFont="1" applyFill="1" applyBorder="1" applyAlignment="1">
      <alignment horizontal="center" vertical="center"/>
    </xf>
    <xf numFmtId="176" fontId="8" fillId="2" borderId="72" xfId="0" applyNumberFormat="1" applyFont="1" applyFill="1" applyBorder="1" applyAlignment="1">
      <alignment horizontal="center" vertical="center"/>
    </xf>
    <xf numFmtId="176" fontId="8" fillId="2" borderId="59" xfId="0" applyNumberFormat="1" applyFont="1" applyFill="1" applyBorder="1" applyAlignment="1">
      <alignment horizontal="center" vertical="center"/>
    </xf>
    <xf numFmtId="176" fontId="8" fillId="2" borderId="58" xfId="0" applyNumberFormat="1" applyFont="1" applyFill="1" applyBorder="1" applyAlignment="1">
      <alignment horizontal="center" vertical="center"/>
    </xf>
    <xf numFmtId="176" fontId="8" fillId="2" borderId="71" xfId="0" applyNumberFormat="1" applyFont="1" applyFill="1" applyBorder="1" applyAlignment="1">
      <alignment horizontal="center" vertical="center"/>
    </xf>
    <xf numFmtId="176" fontId="8" fillId="2" borderId="73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5" fillId="2" borderId="105" xfId="0" applyNumberFormat="1" applyFont="1" applyFill="1" applyBorder="1" applyAlignment="1">
      <alignment horizontal="center" vertical="center"/>
    </xf>
    <xf numFmtId="176" fontId="5" fillId="2" borderId="62" xfId="0" applyNumberFormat="1" applyFont="1" applyFill="1" applyBorder="1" applyAlignment="1">
      <alignment horizontal="center" vertical="center"/>
    </xf>
    <xf numFmtId="176" fontId="5" fillId="3" borderId="115" xfId="0" applyNumberFormat="1" applyFont="1" applyFill="1" applyBorder="1" applyAlignment="1">
      <alignment horizontal="center" vertical="center"/>
    </xf>
    <xf numFmtId="176" fontId="5" fillId="3" borderId="120" xfId="0" applyNumberFormat="1" applyFont="1" applyFill="1" applyBorder="1" applyAlignment="1">
      <alignment horizontal="center" vertical="center"/>
    </xf>
    <xf numFmtId="176" fontId="7" fillId="2" borderId="67" xfId="0" applyNumberFormat="1" applyFont="1" applyFill="1" applyBorder="1" applyAlignment="1">
      <alignment horizontal="center" vertical="center"/>
    </xf>
    <xf numFmtId="176" fontId="7" fillId="2" borderId="92" xfId="0" applyNumberFormat="1" applyFont="1" applyFill="1" applyBorder="1" applyAlignment="1">
      <alignment horizontal="center" vertical="center"/>
    </xf>
    <xf numFmtId="176" fontId="7" fillId="2" borderId="102" xfId="0" applyNumberFormat="1" applyFont="1" applyFill="1" applyBorder="1" applyAlignment="1">
      <alignment horizontal="center" vertical="center"/>
    </xf>
    <xf numFmtId="176" fontId="7" fillId="2" borderId="83" xfId="0" applyNumberFormat="1" applyFont="1" applyFill="1" applyBorder="1" applyAlignment="1">
      <alignment horizontal="center" vertical="center"/>
    </xf>
    <xf numFmtId="176" fontId="7" fillId="2" borderId="73" xfId="0" applyNumberFormat="1" applyFont="1" applyFill="1" applyBorder="1" applyAlignment="1">
      <alignment horizontal="center" vertical="center"/>
    </xf>
    <xf numFmtId="176" fontId="3" fillId="3" borderId="5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103" xfId="0" applyNumberFormat="1" applyFont="1" applyFill="1" applyBorder="1" applyAlignment="1">
      <alignment horizontal="center" vertical="center"/>
    </xf>
    <xf numFmtId="176" fontId="3" fillId="3" borderId="115" xfId="0" applyNumberFormat="1" applyFont="1" applyFill="1" applyBorder="1" applyAlignment="1">
      <alignment horizontal="center" vertical="center"/>
    </xf>
    <xf numFmtId="176" fontId="3" fillId="3" borderId="139" xfId="0" applyNumberFormat="1" applyFont="1" applyFill="1" applyBorder="1" applyAlignment="1">
      <alignment horizontal="center" vertical="center"/>
    </xf>
    <xf numFmtId="176" fontId="3" fillId="3" borderId="131" xfId="0" applyNumberFormat="1" applyFont="1" applyFill="1" applyBorder="1" applyAlignment="1">
      <alignment horizontal="center" vertical="center"/>
    </xf>
    <xf numFmtId="176" fontId="3" fillId="3" borderId="107" xfId="0" applyNumberFormat="1" applyFont="1" applyFill="1" applyBorder="1" applyAlignment="1">
      <alignment horizontal="center" vertical="center"/>
    </xf>
    <xf numFmtId="176" fontId="3" fillId="3" borderId="108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176" fontId="7" fillId="2" borderId="132" xfId="0" applyNumberFormat="1" applyFont="1" applyFill="1" applyBorder="1" applyAlignment="1">
      <alignment horizontal="center" vertical="center"/>
    </xf>
    <xf numFmtId="176" fontId="8" fillId="2" borderId="133" xfId="0" applyNumberFormat="1" applyFont="1" applyFill="1" applyBorder="1" applyAlignment="1">
      <alignment horizontal="center" vertical="center"/>
    </xf>
    <xf numFmtId="176" fontId="8" fillId="2" borderId="89" xfId="0" applyNumberFormat="1" applyFont="1" applyFill="1" applyBorder="1" applyAlignment="1">
      <alignment horizontal="center" vertical="center"/>
    </xf>
    <xf numFmtId="176" fontId="5" fillId="3" borderId="137" xfId="0" applyNumberFormat="1" applyFont="1" applyFill="1" applyBorder="1" applyAlignment="1">
      <alignment horizontal="center" vertical="center"/>
    </xf>
    <xf numFmtId="176" fontId="5" fillId="3" borderId="104" xfId="0" applyNumberFormat="1" applyFont="1" applyFill="1" applyBorder="1" applyAlignment="1">
      <alignment horizontal="center" vertical="center"/>
    </xf>
    <xf numFmtId="176" fontId="5" fillId="3" borderId="130" xfId="0" applyNumberFormat="1" applyFont="1" applyFill="1" applyBorder="1" applyAlignment="1">
      <alignment horizontal="center" vertical="center"/>
    </xf>
    <xf numFmtId="176" fontId="5" fillId="3" borderId="131" xfId="0" applyNumberFormat="1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60" xfId="0" applyNumberFormat="1" applyFont="1" applyFill="1" applyBorder="1" applyAlignment="1">
      <alignment horizontal="center" vertical="center"/>
    </xf>
    <xf numFmtId="176" fontId="8" fillId="2" borderId="61" xfId="0" applyNumberFormat="1" applyFont="1" applyFill="1" applyBorder="1" applyAlignment="1">
      <alignment horizontal="center" vertical="center"/>
    </xf>
    <xf numFmtId="176" fontId="2" fillId="4" borderId="144" xfId="0" applyNumberFormat="1" applyFont="1" applyFill="1" applyBorder="1" applyAlignment="1">
      <alignment horizontal="center" vertical="center" wrapText="1"/>
    </xf>
    <xf numFmtId="176" fontId="2" fillId="4" borderId="145" xfId="0" applyNumberFormat="1" applyFont="1" applyFill="1" applyBorder="1" applyAlignment="1">
      <alignment horizontal="center" vertical="center" wrapText="1"/>
    </xf>
    <xf numFmtId="176" fontId="2" fillId="4" borderId="146" xfId="0" applyNumberFormat="1" applyFont="1" applyFill="1" applyBorder="1" applyAlignment="1">
      <alignment horizontal="center" vertical="center" wrapText="1"/>
    </xf>
    <xf numFmtId="176" fontId="2" fillId="4" borderId="147" xfId="0" applyNumberFormat="1" applyFont="1" applyFill="1" applyBorder="1" applyAlignment="1">
      <alignment horizontal="center" vertical="center" wrapText="1"/>
    </xf>
    <xf numFmtId="176" fontId="2" fillId="6" borderId="145" xfId="0" applyNumberFormat="1" applyFont="1" applyFill="1" applyBorder="1" applyAlignment="1">
      <alignment horizontal="center" vertical="center" wrapText="1"/>
    </xf>
    <xf numFmtId="176" fontId="2" fillId="6" borderId="146" xfId="0" applyNumberFormat="1" applyFont="1" applyFill="1" applyBorder="1" applyAlignment="1">
      <alignment horizontal="center" vertical="center" wrapText="1"/>
    </xf>
    <xf numFmtId="176" fontId="2" fillId="6" borderId="148" xfId="0" applyNumberFormat="1" applyFont="1" applyFill="1" applyBorder="1" applyAlignment="1">
      <alignment horizontal="center" vertical="center" wrapText="1"/>
    </xf>
    <xf numFmtId="176" fontId="2" fillId="5" borderId="149" xfId="0" applyNumberFormat="1" applyFont="1" applyFill="1" applyBorder="1" applyAlignment="1">
      <alignment horizontal="center" vertical="center" wrapText="1"/>
    </xf>
    <xf numFmtId="176" fontId="2" fillId="5" borderId="146" xfId="0" applyNumberFormat="1" applyFont="1" applyFill="1" applyBorder="1" applyAlignment="1">
      <alignment horizontal="center" vertical="center" wrapText="1"/>
    </xf>
    <xf numFmtId="176" fontId="2" fillId="5" borderId="147" xfId="0" applyNumberFormat="1" applyFont="1" applyFill="1" applyBorder="1" applyAlignment="1">
      <alignment horizontal="center" vertical="center" wrapText="1"/>
    </xf>
    <xf numFmtId="176" fontId="2" fillId="7" borderId="145" xfId="0" applyNumberFormat="1" applyFont="1" applyFill="1" applyBorder="1" applyAlignment="1">
      <alignment horizontal="center" vertical="center" wrapText="1"/>
    </xf>
    <xf numFmtId="176" fontId="2" fillId="7" borderId="146" xfId="0" applyNumberFormat="1" applyFont="1" applyFill="1" applyBorder="1" applyAlignment="1">
      <alignment horizontal="center" vertical="center" wrapText="1"/>
    </xf>
    <xf numFmtId="176" fontId="2" fillId="7" borderId="147" xfId="0" applyNumberFormat="1" applyFont="1" applyFill="1" applyBorder="1" applyAlignment="1">
      <alignment horizontal="center" vertical="center" wrapText="1"/>
    </xf>
    <xf numFmtId="176" fontId="1" fillId="2" borderId="150" xfId="0" applyNumberFormat="1" applyFont="1" applyFill="1" applyBorder="1" applyAlignment="1">
      <alignment horizontal="center" vertical="center"/>
    </xf>
    <xf numFmtId="176" fontId="1" fillId="2" borderId="151" xfId="0" applyNumberFormat="1" applyFont="1" applyFill="1" applyBorder="1" applyAlignment="1">
      <alignment horizontal="center" vertical="center"/>
    </xf>
    <xf numFmtId="176" fontId="1" fillId="2" borderId="15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5C15-93DF-43B1-9F4B-24F3329F56E3}">
  <sheetPr>
    <pageSetUpPr fitToPage="1"/>
  </sheetPr>
  <dimension ref="A1:K23"/>
  <sheetViews>
    <sheetView tabSelected="1" workbookViewId="0">
      <selection activeCell="Q8" sqref="Q8"/>
    </sheetView>
  </sheetViews>
  <sheetFormatPr defaultColWidth="8.88671875" defaultRowHeight="11.25" x14ac:dyDescent="0.15"/>
  <cols>
    <col min="1" max="10" width="10.77734375" style="1" customWidth="1"/>
    <col min="11" max="16384" width="8.88671875" style="1"/>
  </cols>
  <sheetData>
    <row r="1" spans="1:11" ht="33" customHeight="1" x14ac:dyDescent="0.15">
      <c r="A1" s="146" t="s">
        <v>56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ht="15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J2" s="59" t="s">
        <v>37</v>
      </c>
    </row>
    <row r="3" spans="1:11" ht="20.100000000000001" customHeight="1" thickBot="1" x14ac:dyDescent="0.2">
      <c r="A3" s="155" t="s">
        <v>4</v>
      </c>
      <c r="B3" s="150" t="s">
        <v>31</v>
      </c>
      <c r="C3" s="151"/>
      <c r="D3" s="151"/>
      <c r="E3" s="151"/>
      <c r="F3" s="152"/>
      <c r="G3" s="152"/>
      <c r="H3" s="152"/>
      <c r="I3" s="153"/>
      <c r="J3" s="147" t="s">
        <v>4</v>
      </c>
    </row>
    <row r="4" spans="1:11" ht="23.25" customHeight="1" thickTop="1" x14ac:dyDescent="0.15">
      <c r="A4" s="155"/>
      <c r="B4" s="99" t="s">
        <v>0</v>
      </c>
      <c r="C4" s="157" t="s">
        <v>6</v>
      </c>
      <c r="D4" s="158"/>
      <c r="E4" s="158"/>
      <c r="F4" s="159" t="s">
        <v>32</v>
      </c>
      <c r="G4" s="160"/>
      <c r="H4" s="160"/>
      <c r="I4" s="161"/>
      <c r="J4" s="148"/>
      <c r="K4" s="39"/>
    </row>
    <row r="5" spans="1:11" ht="13.5" customHeight="1" x14ac:dyDescent="0.15">
      <c r="A5" s="155"/>
      <c r="B5" s="131" t="s">
        <v>8</v>
      </c>
      <c r="C5" s="35" t="s">
        <v>1</v>
      </c>
      <c r="D5" s="30" t="s">
        <v>2</v>
      </c>
      <c r="E5" s="4" t="s">
        <v>3</v>
      </c>
      <c r="F5" s="162" t="s">
        <v>36</v>
      </c>
      <c r="G5" s="168" t="s">
        <v>28</v>
      </c>
      <c r="H5" s="164" t="s">
        <v>29</v>
      </c>
      <c r="I5" s="166" t="s">
        <v>30</v>
      </c>
      <c r="J5" s="148"/>
    </row>
    <row r="6" spans="1:11" ht="12" thickBot="1" x14ac:dyDescent="0.2">
      <c r="A6" s="156"/>
      <c r="B6" s="101">
        <v>800000</v>
      </c>
      <c r="C6" s="18">
        <v>348590</v>
      </c>
      <c r="D6" s="27">
        <v>649000</v>
      </c>
      <c r="E6" s="5">
        <v>841830</v>
      </c>
      <c r="F6" s="163"/>
      <c r="G6" s="169"/>
      <c r="H6" s="165"/>
      <c r="I6" s="167"/>
      <c r="J6" s="149"/>
    </row>
    <row r="7" spans="1:11" ht="22.5" x14ac:dyDescent="0.15">
      <c r="A7" s="200" t="s">
        <v>38</v>
      </c>
      <c r="B7" s="132">
        <f t="shared" ref="B7:B8" si="0">B6</f>
        <v>800000</v>
      </c>
      <c r="C7" s="19">
        <f>$C$6/16*16</f>
        <v>348590</v>
      </c>
      <c r="D7" s="28">
        <f>$D$6/16*16</f>
        <v>649000</v>
      </c>
      <c r="E7" s="6">
        <f>$E$6/16*16</f>
        <v>841830</v>
      </c>
      <c r="F7" s="61">
        <f>ROUNDDOWN(B7,-1)</f>
        <v>800000</v>
      </c>
      <c r="G7" s="17">
        <f>ROUNDDOWN(B7+C7,-1)</f>
        <v>1148590</v>
      </c>
      <c r="H7" s="56">
        <f>ROUNDDOWN(B7+D7,-1)</f>
        <v>1449000</v>
      </c>
      <c r="I7" s="62">
        <f>ROUNDDOWN(B7+E7,-1)</f>
        <v>1641830</v>
      </c>
      <c r="J7" s="200" t="s">
        <v>38</v>
      </c>
    </row>
    <row r="8" spans="1:11" ht="22.5" x14ac:dyDescent="0.15">
      <c r="A8" s="201" t="s">
        <v>39</v>
      </c>
      <c r="B8" s="133">
        <f t="shared" si="0"/>
        <v>800000</v>
      </c>
      <c r="C8" s="20">
        <f>$C$6/16*15</f>
        <v>326803.125</v>
      </c>
      <c r="D8" s="29">
        <f>$D$6/16*15</f>
        <v>608437.5</v>
      </c>
      <c r="E8" s="7">
        <f>$E$6/16*15</f>
        <v>789215.625</v>
      </c>
      <c r="F8" s="63">
        <f>ROUNDDOWN(B8,-1)</f>
        <v>800000</v>
      </c>
      <c r="G8" s="17">
        <f>ROUNDDOWN(B8+C8,-1)</f>
        <v>1126800</v>
      </c>
      <c r="H8" s="56">
        <f>ROUNDDOWN(B8+D8,-1)</f>
        <v>1408430</v>
      </c>
      <c r="I8" s="62">
        <f>ROUNDDOWN(B8+E8,-1)</f>
        <v>1589210</v>
      </c>
      <c r="J8" s="201" t="s">
        <v>39</v>
      </c>
    </row>
    <row r="9" spans="1:11" ht="22.5" x14ac:dyDescent="0.15">
      <c r="A9" s="202" t="s">
        <v>40</v>
      </c>
      <c r="B9" s="133">
        <f>B7</f>
        <v>800000</v>
      </c>
      <c r="C9" s="20">
        <f>$C$6/16*14</f>
        <v>305016.25</v>
      </c>
      <c r="D9" s="29">
        <f>$D$6/16*14</f>
        <v>567875</v>
      </c>
      <c r="E9" s="36">
        <f>$E$6/16*14</f>
        <v>736601.25</v>
      </c>
      <c r="F9" s="64">
        <f t="shared" ref="F9:F22" si="1">ROUNDDOWN(B9,-1)</f>
        <v>800000</v>
      </c>
      <c r="G9" s="17">
        <f t="shared" ref="G9:G22" si="2">ROUNDDOWN(B9+C9,-1)</f>
        <v>1105010</v>
      </c>
      <c r="H9" s="56">
        <f t="shared" ref="H9:H22" si="3">ROUNDDOWN(B9+D9,-1)</f>
        <v>1367870</v>
      </c>
      <c r="I9" s="62">
        <f t="shared" ref="I9:I22" si="4">ROUNDDOWN(B9+E9,-1)</f>
        <v>1536600</v>
      </c>
      <c r="J9" s="202" t="s">
        <v>40</v>
      </c>
    </row>
    <row r="10" spans="1:11" ht="25.5" customHeight="1" x14ac:dyDescent="0.15">
      <c r="A10" s="203" t="s">
        <v>41</v>
      </c>
      <c r="B10" s="134">
        <f>B7</f>
        <v>800000</v>
      </c>
      <c r="C10" s="21">
        <f>$C$6/16*13</f>
        <v>283229.375</v>
      </c>
      <c r="D10" s="33">
        <f>$D$6/16*13</f>
        <v>527312.5</v>
      </c>
      <c r="E10" s="37">
        <f>$E$6/16*13</f>
        <v>683986.875</v>
      </c>
      <c r="F10" s="145">
        <f t="shared" si="1"/>
        <v>800000</v>
      </c>
      <c r="G10" s="50">
        <f t="shared" si="2"/>
        <v>1083220</v>
      </c>
      <c r="H10" s="57">
        <f t="shared" si="3"/>
        <v>1327310</v>
      </c>
      <c r="I10" s="70">
        <f t="shared" si="4"/>
        <v>1483980</v>
      </c>
      <c r="J10" s="203" t="s">
        <v>41</v>
      </c>
    </row>
    <row r="11" spans="1:11" ht="25.5" customHeight="1" x14ac:dyDescent="0.15">
      <c r="A11" s="204" t="s">
        <v>42</v>
      </c>
      <c r="B11" s="135">
        <f>B7/4*3</f>
        <v>600000</v>
      </c>
      <c r="C11" s="22">
        <f>$C$6/16*12</f>
        <v>261442.5</v>
      </c>
      <c r="D11" s="32">
        <f>$D$6/16*12</f>
        <v>486750</v>
      </c>
      <c r="E11" s="9">
        <f>$E$6/16*12</f>
        <v>631372.5</v>
      </c>
      <c r="F11" s="65">
        <f t="shared" si="1"/>
        <v>600000</v>
      </c>
      <c r="G11" s="53">
        <f t="shared" si="2"/>
        <v>861440</v>
      </c>
      <c r="H11" s="58">
        <f t="shared" si="3"/>
        <v>1086750</v>
      </c>
      <c r="I11" s="66">
        <f t="shared" si="4"/>
        <v>1231370</v>
      </c>
      <c r="J11" s="204" t="s">
        <v>42</v>
      </c>
    </row>
    <row r="12" spans="1:11" ht="25.5" customHeight="1" x14ac:dyDescent="0.15">
      <c r="A12" s="205" t="s">
        <v>43</v>
      </c>
      <c r="B12" s="133">
        <f>B11</f>
        <v>600000</v>
      </c>
      <c r="C12" s="20">
        <f>$C$6/16*11</f>
        <v>239655.625</v>
      </c>
      <c r="D12" s="29">
        <f>$D$6/16*11</f>
        <v>446187.5</v>
      </c>
      <c r="E12" s="7">
        <f>$E$6/16*11</f>
        <v>578758.125</v>
      </c>
      <c r="F12" s="63">
        <f t="shared" si="1"/>
        <v>600000</v>
      </c>
      <c r="G12" s="17">
        <f t="shared" si="2"/>
        <v>839650</v>
      </c>
      <c r="H12" s="56">
        <f t="shared" si="3"/>
        <v>1046180</v>
      </c>
      <c r="I12" s="62">
        <f t="shared" si="4"/>
        <v>1178750</v>
      </c>
      <c r="J12" s="205" t="s">
        <v>43</v>
      </c>
    </row>
    <row r="13" spans="1:11" ht="25.5" customHeight="1" x14ac:dyDescent="0.15">
      <c r="A13" s="205" t="s">
        <v>44</v>
      </c>
      <c r="B13" s="133">
        <f>B11</f>
        <v>600000</v>
      </c>
      <c r="C13" s="20">
        <f>$C$6/16*10</f>
        <v>217868.75</v>
      </c>
      <c r="D13" s="29">
        <f>$D$6/16*10</f>
        <v>405625</v>
      </c>
      <c r="E13" s="7">
        <f>$E$6/16*10</f>
        <v>526143.75</v>
      </c>
      <c r="F13" s="63">
        <f t="shared" si="1"/>
        <v>600000</v>
      </c>
      <c r="G13" s="17">
        <f t="shared" si="2"/>
        <v>817860</v>
      </c>
      <c r="H13" s="56">
        <f t="shared" si="3"/>
        <v>1005620</v>
      </c>
      <c r="I13" s="62">
        <f t="shared" si="4"/>
        <v>1126140</v>
      </c>
      <c r="J13" s="205" t="s">
        <v>44</v>
      </c>
    </row>
    <row r="14" spans="1:11" ht="25.5" customHeight="1" x14ac:dyDescent="0.15">
      <c r="A14" s="206" t="s">
        <v>45</v>
      </c>
      <c r="B14" s="136">
        <f>B11</f>
        <v>600000</v>
      </c>
      <c r="C14" s="23">
        <f>$C$6/16*9</f>
        <v>196081.875</v>
      </c>
      <c r="D14" s="31">
        <f>$D$6/16*9</f>
        <v>365062.5</v>
      </c>
      <c r="E14" s="8">
        <f>$E$6/16*9</f>
        <v>473529.375</v>
      </c>
      <c r="F14" s="64">
        <f t="shared" si="1"/>
        <v>600000</v>
      </c>
      <c r="G14" s="50">
        <f t="shared" si="2"/>
        <v>796080</v>
      </c>
      <c r="H14" s="57">
        <f t="shared" si="3"/>
        <v>965060</v>
      </c>
      <c r="I14" s="70">
        <f t="shared" si="4"/>
        <v>1073520</v>
      </c>
      <c r="J14" s="206" t="s">
        <v>45</v>
      </c>
    </row>
    <row r="15" spans="1:11" ht="25.5" customHeight="1" x14ac:dyDescent="0.15">
      <c r="A15" s="207" t="s">
        <v>46</v>
      </c>
      <c r="B15" s="137">
        <f>B7/4*2</f>
        <v>400000</v>
      </c>
      <c r="C15" s="24">
        <f>$C$6/16*8</f>
        <v>174295</v>
      </c>
      <c r="D15" s="34">
        <f>$D$6/16*8</f>
        <v>324500</v>
      </c>
      <c r="E15" s="38">
        <f>$E$6/16*8</f>
        <v>420915</v>
      </c>
      <c r="F15" s="65">
        <f t="shared" si="1"/>
        <v>400000</v>
      </c>
      <c r="G15" s="53">
        <f t="shared" si="2"/>
        <v>574290</v>
      </c>
      <c r="H15" s="58">
        <f t="shared" si="3"/>
        <v>724500</v>
      </c>
      <c r="I15" s="66">
        <f t="shared" si="4"/>
        <v>820910</v>
      </c>
      <c r="J15" s="207" t="s">
        <v>46</v>
      </c>
    </row>
    <row r="16" spans="1:11" ht="25.5" customHeight="1" x14ac:dyDescent="0.15">
      <c r="A16" s="208" t="s">
        <v>47</v>
      </c>
      <c r="B16" s="133">
        <f>B15</f>
        <v>400000</v>
      </c>
      <c r="C16" s="25">
        <f>$C$6/16*7</f>
        <v>152508.125</v>
      </c>
      <c r="D16" s="29">
        <f>$D$6/16*7</f>
        <v>283937.5</v>
      </c>
      <c r="E16" s="7">
        <f>$E$6/16*7</f>
        <v>368300.625</v>
      </c>
      <c r="F16" s="63">
        <f t="shared" si="1"/>
        <v>400000</v>
      </c>
      <c r="G16" s="17">
        <f t="shared" si="2"/>
        <v>552500</v>
      </c>
      <c r="H16" s="56">
        <f t="shared" si="3"/>
        <v>683930</v>
      </c>
      <c r="I16" s="62">
        <f t="shared" si="4"/>
        <v>768300</v>
      </c>
      <c r="J16" s="208" t="s">
        <v>47</v>
      </c>
    </row>
    <row r="17" spans="1:10" ht="25.5" customHeight="1" x14ac:dyDescent="0.15">
      <c r="A17" s="208" t="s">
        <v>48</v>
      </c>
      <c r="B17" s="133">
        <f>B15</f>
        <v>400000</v>
      </c>
      <c r="C17" s="20">
        <f>$C$6/16*6</f>
        <v>130721.25</v>
      </c>
      <c r="D17" s="29">
        <f>$D$6/16*6</f>
        <v>243375</v>
      </c>
      <c r="E17" s="7">
        <f>$E$6/16*6</f>
        <v>315686.25</v>
      </c>
      <c r="F17" s="63">
        <f t="shared" si="1"/>
        <v>400000</v>
      </c>
      <c r="G17" s="17">
        <f t="shared" si="2"/>
        <v>530720</v>
      </c>
      <c r="H17" s="56">
        <f t="shared" si="3"/>
        <v>643370</v>
      </c>
      <c r="I17" s="62">
        <f t="shared" si="4"/>
        <v>715680</v>
      </c>
      <c r="J17" s="208" t="s">
        <v>48</v>
      </c>
    </row>
    <row r="18" spans="1:10" ht="25.5" customHeight="1" x14ac:dyDescent="0.15">
      <c r="A18" s="209" t="s">
        <v>49</v>
      </c>
      <c r="B18" s="138">
        <f>B15</f>
        <v>400000</v>
      </c>
      <c r="C18" s="26">
        <f>$C$6/16*5</f>
        <v>108934.375</v>
      </c>
      <c r="D18" s="33">
        <f>$D$6/16*5</f>
        <v>202812.5</v>
      </c>
      <c r="E18" s="8">
        <f>$E$6/16*5</f>
        <v>263071.875</v>
      </c>
      <c r="F18" s="118">
        <f t="shared" si="1"/>
        <v>400000</v>
      </c>
      <c r="G18" s="119">
        <f t="shared" si="2"/>
        <v>508930</v>
      </c>
      <c r="H18" s="141">
        <f t="shared" si="3"/>
        <v>602810</v>
      </c>
      <c r="I18" s="120">
        <f t="shared" si="4"/>
        <v>663070</v>
      </c>
      <c r="J18" s="209" t="s">
        <v>49</v>
      </c>
    </row>
    <row r="19" spans="1:10" ht="25.5" customHeight="1" x14ac:dyDescent="0.15">
      <c r="A19" s="210" t="s">
        <v>50</v>
      </c>
      <c r="B19" s="132">
        <f>B7/4*1</f>
        <v>200000</v>
      </c>
      <c r="C19" s="21">
        <f>$C$6/16*4</f>
        <v>87147.5</v>
      </c>
      <c r="D19" s="32">
        <f>$D$6/16*4</f>
        <v>162250</v>
      </c>
      <c r="E19" s="38">
        <f>$E$6/16*4</f>
        <v>210457.5</v>
      </c>
      <c r="F19" s="140">
        <f t="shared" si="1"/>
        <v>200000</v>
      </c>
      <c r="G19" s="17">
        <f t="shared" si="2"/>
        <v>287140</v>
      </c>
      <c r="H19" s="56">
        <f t="shared" si="3"/>
        <v>362250</v>
      </c>
      <c r="I19" s="62">
        <f t="shared" si="4"/>
        <v>410450</v>
      </c>
      <c r="J19" s="210" t="s">
        <v>50</v>
      </c>
    </row>
    <row r="20" spans="1:10" ht="25.5" customHeight="1" x14ac:dyDescent="0.15">
      <c r="A20" s="211" t="s">
        <v>51</v>
      </c>
      <c r="B20" s="133">
        <f>B19</f>
        <v>200000</v>
      </c>
      <c r="C20" s="20">
        <f>$C$6/16*4</f>
        <v>87147.5</v>
      </c>
      <c r="D20" s="29">
        <f>$D$6/16*4</f>
        <v>162250</v>
      </c>
      <c r="E20" s="7">
        <f>$E$6/16*4</f>
        <v>210457.5</v>
      </c>
      <c r="F20" s="63">
        <f t="shared" si="1"/>
        <v>200000</v>
      </c>
      <c r="G20" s="17">
        <f t="shared" si="2"/>
        <v>287140</v>
      </c>
      <c r="H20" s="56">
        <f t="shared" si="3"/>
        <v>362250</v>
      </c>
      <c r="I20" s="62">
        <f t="shared" si="4"/>
        <v>410450</v>
      </c>
      <c r="J20" s="211" t="s">
        <v>51</v>
      </c>
    </row>
    <row r="21" spans="1:10" ht="25.5" customHeight="1" x14ac:dyDescent="0.15">
      <c r="A21" s="211" t="s">
        <v>52</v>
      </c>
      <c r="B21" s="133">
        <f>B19</f>
        <v>200000</v>
      </c>
      <c r="C21" s="20">
        <f>$C$6/16*4</f>
        <v>87147.5</v>
      </c>
      <c r="D21" s="29">
        <f>$D$6/16*4</f>
        <v>162250</v>
      </c>
      <c r="E21" s="36">
        <f>$E$6/16*4</f>
        <v>210457.5</v>
      </c>
      <c r="F21" s="63">
        <f t="shared" si="1"/>
        <v>200000</v>
      </c>
      <c r="G21" s="17">
        <f t="shared" si="2"/>
        <v>287140</v>
      </c>
      <c r="H21" s="56">
        <f t="shared" si="3"/>
        <v>362250</v>
      </c>
      <c r="I21" s="62">
        <f t="shared" si="4"/>
        <v>410450</v>
      </c>
      <c r="J21" s="211" t="s">
        <v>52</v>
      </c>
    </row>
    <row r="22" spans="1:10" ht="25.5" customHeight="1" thickBot="1" x14ac:dyDescent="0.2">
      <c r="A22" s="212" t="s">
        <v>53</v>
      </c>
      <c r="B22" s="109">
        <f>B19</f>
        <v>200000</v>
      </c>
      <c r="C22" s="40">
        <f>$C$6/16*4</f>
        <v>87147.5</v>
      </c>
      <c r="D22" s="41">
        <f>$D$6/16*4</f>
        <v>162250</v>
      </c>
      <c r="E22" s="60">
        <f>$E$6/16*4</f>
        <v>210457.5</v>
      </c>
      <c r="F22" s="67">
        <f t="shared" si="1"/>
        <v>200000</v>
      </c>
      <c r="G22" s="68">
        <f t="shared" si="2"/>
        <v>287140</v>
      </c>
      <c r="H22" s="129">
        <f t="shared" si="3"/>
        <v>362250</v>
      </c>
      <c r="I22" s="69">
        <f t="shared" si="4"/>
        <v>410450</v>
      </c>
      <c r="J22" s="212" t="s">
        <v>53</v>
      </c>
    </row>
    <row r="23" spans="1:10" ht="12" thickTop="1" x14ac:dyDescent="0.15">
      <c r="A23" s="39"/>
      <c r="B23" s="39"/>
      <c r="F23" s="39"/>
      <c r="G23" s="39"/>
      <c r="H23" s="39"/>
      <c r="I23" s="39"/>
    </row>
  </sheetData>
  <mergeCells count="11">
    <mergeCell ref="A1:J1"/>
    <mergeCell ref="J3:J6"/>
    <mergeCell ref="B3:I3"/>
    <mergeCell ref="A2:I2"/>
    <mergeCell ref="A3:A6"/>
    <mergeCell ref="C4:E4"/>
    <mergeCell ref="F4:I4"/>
    <mergeCell ref="F5:F6"/>
    <mergeCell ref="H5:H6"/>
    <mergeCell ref="I5:I6"/>
    <mergeCell ref="G5: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0DCB-CAB2-4B89-8CA7-1C949128ABA8}">
  <sheetPr>
    <pageSetUpPr fitToPage="1"/>
  </sheetPr>
  <dimension ref="A1:H23"/>
  <sheetViews>
    <sheetView workbookViewId="0">
      <selection activeCell="H20" sqref="H20"/>
    </sheetView>
  </sheetViews>
  <sheetFormatPr defaultColWidth="8.88671875" defaultRowHeight="11.25" x14ac:dyDescent="0.15"/>
  <cols>
    <col min="1" max="4" width="10.77734375" style="1" customWidth="1"/>
    <col min="5" max="6" width="15.77734375" style="1" customWidth="1"/>
    <col min="7" max="7" width="10.77734375" style="1" customWidth="1"/>
    <col min="8" max="16384" width="8.88671875" style="1"/>
  </cols>
  <sheetData>
    <row r="1" spans="1:8" ht="33" customHeight="1" x14ac:dyDescent="0.15">
      <c r="A1" s="146" t="s">
        <v>54</v>
      </c>
      <c r="B1" s="146"/>
      <c r="C1" s="146"/>
      <c r="D1" s="146"/>
      <c r="E1" s="146"/>
      <c r="F1" s="146"/>
      <c r="G1" s="146"/>
    </row>
    <row r="2" spans="1:8" ht="15" customHeight="1" x14ac:dyDescent="0.15">
      <c r="A2" s="154" t="s">
        <v>5</v>
      </c>
      <c r="B2" s="154"/>
      <c r="C2" s="154"/>
      <c r="D2" s="154"/>
      <c r="E2" s="154"/>
      <c r="F2" s="154"/>
      <c r="G2" s="154"/>
    </row>
    <row r="3" spans="1:8" ht="20.100000000000001" customHeight="1" thickBot="1" x14ac:dyDescent="0.2">
      <c r="A3" s="155" t="s">
        <v>4</v>
      </c>
      <c r="B3" s="172" t="s">
        <v>7</v>
      </c>
      <c r="C3" s="151"/>
      <c r="D3" s="151"/>
      <c r="E3" s="152"/>
      <c r="F3" s="173"/>
      <c r="G3" s="147" t="s">
        <v>4</v>
      </c>
      <c r="H3" s="39"/>
    </row>
    <row r="4" spans="1:8" ht="23.25" customHeight="1" thickTop="1" x14ac:dyDescent="0.15">
      <c r="A4" s="155"/>
      <c r="B4" s="170" t="s">
        <v>0</v>
      </c>
      <c r="C4" s="171"/>
      <c r="D4" s="99" t="s">
        <v>6</v>
      </c>
      <c r="E4" s="174" t="s">
        <v>11</v>
      </c>
      <c r="F4" s="161"/>
      <c r="G4" s="179"/>
      <c r="H4" s="39"/>
    </row>
    <row r="5" spans="1:8" ht="13.5" customHeight="1" x14ac:dyDescent="0.15">
      <c r="A5" s="155"/>
      <c r="B5" s="90" t="s">
        <v>8</v>
      </c>
      <c r="C5" s="42" t="s">
        <v>9</v>
      </c>
      <c r="D5" s="100" t="s">
        <v>3</v>
      </c>
      <c r="E5" s="175" t="s">
        <v>34</v>
      </c>
      <c r="F5" s="177" t="s">
        <v>35</v>
      </c>
      <c r="G5" s="179"/>
      <c r="H5" s="39"/>
    </row>
    <row r="6" spans="1:8" ht="13.5" customHeight="1" thickBot="1" x14ac:dyDescent="0.2">
      <c r="A6" s="156"/>
      <c r="B6" s="213">
        <v>1050000</v>
      </c>
      <c r="C6" s="5">
        <v>605900</v>
      </c>
      <c r="D6" s="214">
        <v>785700</v>
      </c>
      <c r="E6" s="176"/>
      <c r="F6" s="178"/>
      <c r="G6" s="180"/>
      <c r="H6" s="39"/>
    </row>
    <row r="7" spans="1:8" ht="22.5" x14ac:dyDescent="0.15">
      <c r="A7" s="200" t="s">
        <v>38</v>
      </c>
      <c r="B7" s="91">
        <f t="shared" ref="B7:C8" si="0">B6</f>
        <v>1050000</v>
      </c>
      <c r="C7" s="43">
        <f t="shared" si="0"/>
        <v>605900</v>
      </c>
      <c r="D7" s="102">
        <f>$D$6/16*16</f>
        <v>785700</v>
      </c>
      <c r="E7" s="111">
        <f>ROUNDDOWN(B7+D7,-1)</f>
        <v>1835700</v>
      </c>
      <c r="F7" s="62">
        <f>ROUNDDOWN(C7+D7,-1)</f>
        <v>1391600</v>
      </c>
      <c r="G7" s="71" t="s">
        <v>12</v>
      </c>
      <c r="H7" s="39"/>
    </row>
    <row r="8" spans="1:8" ht="22.5" x14ac:dyDescent="0.15">
      <c r="A8" s="201" t="s">
        <v>39</v>
      </c>
      <c r="B8" s="92">
        <f t="shared" si="0"/>
        <v>1050000</v>
      </c>
      <c r="C8" s="44">
        <f t="shared" si="0"/>
        <v>605900</v>
      </c>
      <c r="D8" s="103">
        <f>$D$6/16*15</f>
        <v>736593.75</v>
      </c>
      <c r="E8" s="112">
        <f t="shared" ref="E7:E22" si="1">ROUNDDOWN(B8+D8,-1)</f>
        <v>1786590</v>
      </c>
      <c r="F8" s="84">
        <f t="shared" ref="F7:F22" si="2">ROUNDDOWN(C8+D8,-1)</f>
        <v>1342490</v>
      </c>
      <c r="G8" s="72" t="s">
        <v>13</v>
      </c>
      <c r="H8" s="39"/>
    </row>
    <row r="9" spans="1:8" ht="22.5" x14ac:dyDescent="0.15">
      <c r="A9" s="202" t="s">
        <v>40</v>
      </c>
      <c r="B9" s="92">
        <f>B7</f>
        <v>1050000</v>
      </c>
      <c r="C9" s="44">
        <f>C7</f>
        <v>605900</v>
      </c>
      <c r="D9" s="103">
        <f>$D$6/16*14</f>
        <v>687487.5</v>
      </c>
      <c r="E9" s="112">
        <f t="shared" si="1"/>
        <v>1737480</v>
      </c>
      <c r="F9" s="84">
        <f t="shared" si="2"/>
        <v>1293380</v>
      </c>
      <c r="G9" s="73" t="s">
        <v>14</v>
      </c>
    </row>
    <row r="10" spans="1:8" ht="25.5" customHeight="1" x14ac:dyDescent="0.15">
      <c r="A10" s="203" t="s">
        <v>41</v>
      </c>
      <c r="B10" s="93">
        <f>B7</f>
        <v>1050000</v>
      </c>
      <c r="C10" s="45">
        <f>C7</f>
        <v>605900</v>
      </c>
      <c r="D10" s="104">
        <f>$D$6/16*13</f>
        <v>638381.25</v>
      </c>
      <c r="E10" s="113">
        <f t="shared" si="1"/>
        <v>1688380</v>
      </c>
      <c r="F10" s="85">
        <f t="shared" si="2"/>
        <v>1244280</v>
      </c>
      <c r="G10" s="74" t="s">
        <v>15</v>
      </c>
    </row>
    <row r="11" spans="1:8" ht="25.5" customHeight="1" x14ac:dyDescent="0.15">
      <c r="A11" s="204" t="s">
        <v>42</v>
      </c>
      <c r="B11" s="94">
        <f>B7/4*3</f>
        <v>787500</v>
      </c>
      <c r="C11" s="46">
        <f>C7/4*3</f>
        <v>454425</v>
      </c>
      <c r="D11" s="105">
        <f>$D$6/16*12</f>
        <v>589275</v>
      </c>
      <c r="E11" s="114">
        <f t="shared" si="1"/>
        <v>1376770</v>
      </c>
      <c r="F11" s="89">
        <f t="shared" si="2"/>
        <v>1043700</v>
      </c>
      <c r="G11" s="75" t="s">
        <v>16</v>
      </c>
    </row>
    <row r="12" spans="1:8" ht="25.5" customHeight="1" x14ac:dyDescent="0.15">
      <c r="A12" s="205" t="s">
        <v>43</v>
      </c>
      <c r="B12" s="92">
        <f>B11</f>
        <v>787500</v>
      </c>
      <c r="C12" s="44">
        <f>C11</f>
        <v>454425</v>
      </c>
      <c r="D12" s="103">
        <f>$D$6/16*11</f>
        <v>540168.75</v>
      </c>
      <c r="E12" s="112">
        <f t="shared" si="1"/>
        <v>1327660</v>
      </c>
      <c r="F12" s="84">
        <f t="shared" si="2"/>
        <v>994590</v>
      </c>
      <c r="G12" s="76" t="s">
        <v>17</v>
      </c>
    </row>
    <row r="13" spans="1:8" ht="25.5" customHeight="1" x14ac:dyDescent="0.15">
      <c r="A13" s="205" t="s">
        <v>44</v>
      </c>
      <c r="B13" s="92">
        <f>B11</f>
        <v>787500</v>
      </c>
      <c r="C13" s="44">
        <f>C11</f>
        <v>454425</v>
      </c>
      <c r="D13" s="103">
        <f>$D$6/16*10</f>
        <v>491062.5</v>
      </c>
      <c r="E13" s="112">
        <f t="shared" si="1"/>
        <v>1278560</v>
      </c>
      <c r="F13" s="84">
        <f t="shared" si="2"/>
        <v>945480</v>
      </c>
      <c r="G13" s="76" t="s">
        <v>18</v>
      </c>
    </row>
    <row r="14" spans="1:8" ht="25.5" customHeight="1" x14ac:dyDescent="0.15">
      <c r="A14" s="206" t="s">
        <v>45</v>
      </c>
      <c r="B14" s="95">
        <f>B11</f>
        <v>787500</v>
      </c>
      <c r="C14" s="47">
        <f>C11</f>
        <v>454425</v>
      </c>
      <c r="D14" s="106">
        <f>$D$6/16*9</f>
        <v>441956.25</v>
      </c>
      <c r="E14" s="115">
        <f t="shared" si="1"/>
        <v>1229450</v>
      </c>
      <c r="F14" s="85">
        <f t="shared" si="2"/>
        <v>896380</v>
      </c>
      <c r="G14" s="77" t="s">
        <v>19</v>
      </c>
    </row>
    <row r="15" spans="1:8" ht="25.5" customHeight="1" x14ac:dyDescent="0.15">
      <c r="A15" s="207" t="s">
        <v>46</v>
      </c>
      <c r="B15" s="96">
        <f>B7/4*2</f>
        <v>525000</v>
      </c>
      <c r="C15" s="48">
        <f>C7/4*2</f>
        <v>302950</v>
      </c>
      <c r="D15" s="107">
        <f>$D$6/16*8</f>
        <v>392850</v>
      </c>
      <c r="E15" s="116">
        <f t="shared" si="1"/>
        <v>917850</v>
      </c>
      <c r="F15" s="89">
        <f t="shared" si="2"/>
        <v>695800</v>
      </c>
      <c r="G15" s="78" t="s">
        <v>20</v>
      </c>
    </row>
    <row r="16" spans="1:8" ht="25.5" customHeight="1" x14ac:dyDescent="0.15">
      <c r="A16" s="208" t="s">
        <v>47</v>
      </c>
      <c r="B16" s="92">
        <f>B15</f>
        <v>525000</v>
      </c>
      <c r="C16" s="44">
        <f>C15</f>
        <v>302950</v>
      </c>
      <c r="D16" s="108">
        <f>$D$6/16*7</f>
        <v>343743.75</v>
      </c>
      <c r="E16" s="112">
        <f t="shared" si="1"/>
        <v>868740</v>
      </c>
      <c r="F16" s="84">
        <f t="shared" si="2"/>
        <v>646690</v>
      </c>
      <c r="G16" s="79" t="s">
        <v>21</v>
      </c>
    </row>
    <row r="17" spans="1:7" ht="25.5" customHeight="1" x14ac:dyDescent="0.15">
      <c r="A17" s="208" t="s">
        <v>48</v>
      </c>
      <c r="B17" s="92">
        <f>B15</f>
        <v>525000</v>
      </c>
      <c r="C17" s="44">
        <f>C15</f>
        <v>302950</v>
      </c>
      <c r="D17" s="103">
        <f>$D$6/16*6</f>
        <v>294637.5</v>
      </c>
      <c r="E17" s="112">
        <f t="shared" si="1"/>
        <v>819630</v>
      </c>
      <c r="F17" s="84">
        <f t="shared" si="2"/>
        <v>597580</v>
      </c>
      <c r="G17" s="79" t="s">
        <v>22</v>
      </c>
    </row>
    <row r="18" spans="1:7" ht="25.5" customHeight="1" x14ac:dyDescent="0.15">
      <c r="A18" s="209" t="s">
        <v>49</v>
      </c>
      <c r="B18" s="97">
        <f>B15</f>
        <v>525000</v>
      </c>
      <c r="C18" s="49">
        <f>C15</f>
        <v>302950</v>
      </c>
      <c r="D18" s="109">
        <f>$D$6/16*5</f>
        <v>245531.25</v>
      </c>
      <c r="E18" s="113">
        <f t="shared" si="1"/>
        <v>770530</v>
      </c>
      <c r="F18" s="87">
        <f t="shared" si="2"/>
        <v>548480</v>
      </c>
      <c r="G18" s="80" t="s">
        <v>23</v>
      </c>
    </row>
    <row r="19" spans="1:7" ht="25.5" customHeight="1" x14ac:dyDescent="0.15">
      <c r="A19" s="210" t="s">
        <v>50</v>
      </c>
      <c r="B19" s="91">
        <f>B7/4*1</f>
        <v>262500</v>
      </c>
      <c r="C19" s="43">
        <f>C7/4*1</f>
        <v>151475</v>
      </c>
      <c r="D19" s="104">
        <f>$D$6/16*4</f>
        <v>196425</v>
      </c>
      <c r="E19" s="114">
        <f t="shared" si="1"/>
        <v>458920</v>
      </c>
      <c r="F19" s="86">
        <f t="shared" si="2"/>
        <v>347900</v>
      </c>
      <c r="G19" s="81" t="s">
        <v>24</v>
      </c>
    </row>
    <row r="20" spans="1:7" ht="25.5" customHeight="1" x14ac:dyDescent="0.15">
      <c r="A20" s="211" t="s">
        <v>51</v>
      </c>
      <c r="B20" s="92">
        <f>B19</f>
        <v>262500</v>
      </c>
      <c r="C20" s="44">
        <f>C19</f>
        <v>151475</v>
      </c>
      <c r="D20" s="103">
        <f>$D$6/16*4</f>
        <v>196425</v>
      </c>
      <c r="E20" s="112">
        <f t="shared" si="1"/>
        <v>458920</v>
      </c>
      <c r="F20" s="84">
        <f t="shared" si="2"/>
        <v>347900</v>
      </c>
      <c r="G20" s="82" t="s">
        <v>25</v>
      </c>
    </row>
    <row r="21" spans="1:7" ht="25.5" customHeight="1" x14ac:dyDescent="0.15">
      <c r="A21" s="211" t="s">
        <v>52</v>
      </c>
      <c r="B21" s="92">
        <f>B19</f>
        <v>262500</v>
      </c>
      <c r="C21" s="45">
        <f>C19</f>
        <v>151475</v>
      </c>
      <c r="D21" s="103">
        <f>$D$6/16*4</f>
        <v>196425</v>
      </c>
      <c r="E21" s="112">
        <f t="shared" si="1"/>
        <v>458920</v>
      </c>
      <c r="F21" s="87">
        <f t="shared" si="2"/>
        <v>347900</v>
      </c>
      <c r="G21" s="82" t="s">
        <v>26</v>
      </c>
    </row>
    <row r="22" spans="1:7" ht="25.5" customHeight="1" thickBot="1" x14ac:dyDescent="0.2">
      <c r="A22" s="212" t="s">
        <v>53</v>
      </c>
      <c r="B22" s="98">
        <f>B19</f>
        <v>262500</v>
      </c>
      <c r="C22" s="49">
        <f>C19</f>
        <v>151475</v>
      </c>
      <c r="D22" s="110">
        <f>$D$6/16*4</f>
        <v>196425</v>
      </c>
      <c r="E22" s="117">
        <f t="shared" si="1"/>
        <v>458920</v>
      </c>
      <c r="F22" s="88">
        <f t="shared" si="2"/>
        <v>347900</v>
      </c>
      <c r="G22" s="83" t="s">
        <v>27</v>
      </c>
    </row>
    <row r="23" spans="1:7" ht="12" thickTop="1" x14ac:dyDescent="0.15"/>
  </sheetData>
  <mergeCells count="9">
    <mergeCell ref="A2:G2"/>
    <mergeCell ref="A1:G1"/>
    <mergeCell ref="A3:A6"/>
    <mergeCell ref="B4:C4"/>
    <mergeCell ref="B3:F3"/>
    <mergeCell ref="E4:F4"/>
    <mergeCell ref="E5:E6"/>
    <mergeCell ref="F5:F6"/>
    <mergeCell ref="G3: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554D-3CF2-4FE6-8628-F0E5CA09C519}">
  <sheetPr>
    <pageSetUpPr fitToPage="1"/>
  </sheetPr>
  <dimension ref="A1:H23"/>
  <sheetViews>
    <sheetView workbookViewId="0">
      <selection activeCell="A7" sqref="A7:A22"/>
    </sheetView>
  </sheetViews>
  <sheetFormatPr defaultColWidth="8.88671875" defaultRowHeight="11.25" x14ac:dyDescent="0.15"/>
  <cols>
    <col min="1" max="4" width="10.77734375" style="1" customWidth="1"/>
    <col min="5" max="6" width="15.77734375" style="1" customWidth="1"/>
    <col min="7" max="7" width="10.77734375" style="1" customWidth="1"/>
    <col min="8" max="16384" width="8.88671875" style="1"/>
  </cols>
  <sheetData>
    <row r="1" spans="1:8" ht="33" customHeight="1" x14ac:dyDescent="0.15">
      <c r="A1" s="146" t="s">
        <v>55</v>
      </c>
      <c r="B1" s="146"/>
      <c r="C1" s="146"/>
      <c r="D1" s="146"/>
      <c r="E1" s="146"/>
      <c r="F1" s="146"/>
      <c r="G1" s="146"/>
    </row>
    <row r="2" spans="1:8" ht="15" customHeight="1" x14ac:dyDescent="0.15">
      <c r="A2" s="154" t="s">
        <v>5</v>
      </c>
      <c r="B2" s="154"/>
      <c r="C2" s="154"/>
      <c r="D2" s="154"/>
      <c r="E2" s="154"/>
      <c r="F2" s="154"/>
      <c r="G2" s="154"/>
    </row>
    <row r="3" spans="1:8" ht="20.100000000000001" customHeight="1" thickBot="1" x14ac:dyDescent="0.2">
      <c r="A3" s="155" t="s">
        <v>4</v>
      </c>
      <c r="B3" s="172" t="s">
        <v>7</v>
      </c>
      <c r="C3" s="151"/>
      <c r="D3" s="151"/>
      <c r="E3" s="152"/>
      <c r="F3" s="173"/>
      <c r="G3" s="147" t="s">
        <v>4</v>
      </c>
      <c r="H3" s="39"/>
    </row>
    <row r="4" spans="1:8" ht="23.25" customHeight="1" thickTop="1" x14ac:dyDescent="0.15">
      <c r="A4" s="155"/>
      <c r="B4" s="170" t="s">
        <v>0</v>
      </c>
      <c r="C4" s="171"/>
      <c r="D4" s="144" t="s">
        <v>6</v>
      </c>
      <c r="E4" s="174" t="s">
        <v>11</v>
      </c>
      <c r="F4" s="161"/>
      <c r="G4" s="179"/>
      <c r="H4" s="39"/>
    </row>
    <row r="5" spans="1:8" ht="13.5" customHeight="1" x14ac:dyDescent="0.15">
      <c r="A5" s="155"/>
      <c r="B5" s="90" t="s">
        <v>8</v>
      </c>
      <c r="C5" s="42" t="s">
        <v>9</v>
      </c>
      <c r="D5" s="100" t="s">
        <v>3</v>
      </c>
      <c r="E5" s="175" t="s">
        <v>34</v>
      </c>
      <c r="F5" s="177" t="s">
        <v>35</v>
      </c>
      <c r="G5" s="179"/>
      <c r="H5" s="39"/>
    </row>
    <row r="6" spans="1:8" ht="13.5" customHeight="1" thickBot="1" x14ac:dyDescent="0.2">
      <c r="A6" s="156"/>
      <c r="B6" s="213">
        <v>950000</v>
      </c>
      <c r="C6" s="5">
        <v>505900</v>
      </c>
      <c r="D6" s="214">
        <v>785700</v>
      </c>
      <c r="E6" s="176"/>
      <c r="F6" s="178"/>
      <c r="G6" s="180"/>
      <c r="H6" s="39"/>
    </row>
    <row r="7" spans="1:8" ht="22.5" x14ac:dyDescent="0.15">
      <c r="A7" s="200" t="s">
        <v>38</v>
      </c>
      <c r="B7" s="91">
        <f t="shared" ref="B7:C8" si="0">B6</f>
        <v>950000</v>
      </c>
      <c r="C7" s="43">
        <f t="shared" si="0"/>
        <v>505900</v>
      </c>
      <c r="D7" s="102">
        <f>$D$6/16*16</f>
        <v>785700</v>
      </c>
      <c r="E7" s="111">
        <f>ROUNDDOWN(B7+D7,-1)</f>
        <v>1735700</v>
      </c>
      <c r="F7" s="62">
        <f>ROUNDDOWN(C7+D7,-1)</f>
        <v>1291600</v>
      </c>
      <c r="G7" s="200" t="s">
        <v>38</v>
      </c>
      <c r="H7" s="39"/>
    </row>
    <row r="8" spans="1:8" ht="22.5" x14ac:dyDescent="0.15">
      <c r="A8" s="201" t="s">
        <v>39</v>
      </c>
      <c r="B8" s="92">
        <f t="shared" si="0"/>
        <v>950000</v>
      </c>
      <c r="C8" s="44">
        <f t="shared" si="0"/>
        <v>505900</v>
      </c>
      <c r="D8" s="103">
        <f>$D$6/16*15</f>
        <v>736593.75</v>
      </c>
      <c r="E8" s="112">
        <f t="shared" ref="E8:E23" si="1">ROUNDDOWN(B8+D8,-1)</f>
        <v>1686590</v>
      </c>
      <c r="F8" s="84">
        <f t="shared" ref="F8:F23" si="2">ROUNDDOWN(C8+D8,-1)</f>
        <v>1242490</v>
      </c>
      <c r="G8" s="201" t="s">
        <v>39</v>
      </c>
      <c r="H8" s="39"/>
    </row>
    <row r="9" spans="1:8" ht="22.5" x14ac:dyDescent="0.15">
      <c r="A9" s="202" t="s">
        <v>40</v>
      </c>
      <c r="B9" s="92">
        <f>B7</f>
        <v>950000</v>
      </c>
      <c r="C9" s="44">
        <f>C7</f>
        <v>505900</v>
      </c>
      <c r="D9" s="103">
        <f>$D$6/16*14</f>
        <v>687487.5</v>
      </c>
      <c r="E9" s="112">
        <f t="shared" si="1"/>
        <v>1637480</v>
      </c>
      <c r="F9" s="84">
        <f t="shared" si="2"/>
        <v>1193380</v>
      </c>
      <c r="G9" s="202" t="s">
        <v>40</v>
      </c>
    </row>
    <row r="10" spans="1:8" ht="25.5" customHeight="1" x14ac:dyDescent="0.15">
      <c r="A10" s="203" t="s">
        <v>41</v>
      </c>
      <c r="B10" s="93">
        <f>B7</f>
        <v>950000</v>
      </c>
      <c r="C10" s="45">
        <f>C7</f>
        <v>505900</v>
      </c>
      <c r="D10" s="104">
        <f>$D$6/16*13</f>
        <v>638381.25</v>
      </c>
      <c r="E10" s="113">
        <f t="shared" si="1"/>
        <v>1588380</v>
      </c>
      <c r="F10" s="85">
        <f t="shared" si="2"/>
        <v>1144280</v>
      </c>
      <c r="G10" s="203" t="s">
        <v>41</v>
      </c>
    </row>
    <row r="11" spans="1:8" ht="25.5" customHeight="1" x14ac:dyDescent="0.15">
      <c r="A11" s="204" t="s">
        <v>42</v>
      </c>
      <c r="B11" s="94">
        <f>B7/4*3</f>
        <v>712500</v>
      </c>
      <c r="C11" s="46">
        <f>C7/4*3</f>
        <v>379425</v>
      </c>
      <c r="D11" s="105">
        <f>$D$6/16*12</f>
        <v>589275</v>
      </c>
      <c r="E11" s="114">
        <f t="shared" si="1"/>
        <v>1301770</v>
      </c>
      <c r="F11" s="89">
        <f t="shared" si="2"/>
        <v>968700</v>
      </c>
      <c r="G11" s="204" t="s">
        <v>42</v>
      </c>
    </row>
    <row r="12" spans="1:8" ht="25.5" customHeight="1" x14ac:dyDescent="0.15">
      <c r="A12" s="205" t="s">
        <v>43</v>
      </c>
      <c r="B12" s="92">
        <f>B11</f>
        <v>712500</v>
      </c>
      <c r="C12" s="44">
        <f>C11</f>
        <v>379425</v>
      </c>
      <c r="D12" s="103">
        <f>$D$6/16*11</f>
        <v>540168.75</v>
      </c>
      <c r="E12" s="112">
        <f t="shared" si="1"/>
        <v>1252660</v>
      </c>
      <c r="F12" s="84">
        <f t="shared" si="2"/>
        <v>919590</v>
      </c>
      <c r="G12" s="205" t="s">
        <v>43</v>
      </c>
    </row>
    <row r="13" spans="1:8" ht="25.5" customHeight="1" x14ac:dyDescent="0.15">
      <c r="A13" s="205" t="s">
        <v>44</v>
      </c>
      <c r="B13" s="92">
        <f>B11</f>
        <v>712500</v>
      </c>
      <c r="C13" s="44">
        <f>C11</f>
        <v>379425</v>
      </c>
      <c r="D13" s="103">
        <f>$D$6/16*10</f>
        <v>491062.5</v>
      </c>
      <c r="E13" s="112">
        <f t="shared" si="1"/>
        <v>1203560</v>
      </c>
      <c r="F13" s="84">
        <f t="shared" si="2"/>
        <v>870480</v>
      </c>
      <c r="G13" s="205" t="s">
        <v>44</v>
      </c>
    </row>
    <row r="14" spans="1:8" ht="25.5" customHeight="1" x14ac:dyDescent="0.15">
      <c r="A14" s="206" t="s">
        <v>45</v>
      </c>
      <c r="B14" s="95">
        <f>B11</f>
        <v>712500</v>
      </c>
      <c r="C14" s="47">
        <f>C11</f>
        <v>379425</v>
      </c>
      <c r="D14" s="106">
        <f>$D$6/16*9</f>
        <v>441956.25</v>
      </c>
      <c r="E14" s="115">
        <f t="shared" si="1"/>
        <v>1154450</v>
      </c>
      <c r="F14" s="85">
        <f t="shared" si="2"/>
        <v>821380</v>
      </c>
      <c r="G14" s="206" t="s">
        <v>45</v>
      </c>
    </row>
    <row r="15" spans="1:8" ht="25.5" customHeight="1" x14ac:dyDescent="0.15">
      <c r="A15" s="207" t="s">
        <v>46</v>
      </c>
      <c r="B15" s="96">
        <f>B7/4*2</f>
        <v>475000</v>
      </c>
      <c r="C15" s="48">
        <f>C7/4*2</f>
        <v>252950</v>
      </c>
      <c r="D15" s="107">
        <f>$D$6/16*8</f>
        <v>392850</v>
      </c>
      <c r="E15" s="116">
        <f t="shared" si="1"/>
        <v>867850</v>
      </c>
      <c r="F15" s="89">
        <f t="shared" si="2"/>
        <v>645800</v>
      </c>
      <c r="G15" s="207" t="s">
        <v>46</v>
      </c>
    </row>
    <row r="16" spans="1:8" ht="25.5" customHeight="1" x14ac:dyDescent="0.15">
      <c r="A16" s="208" t="s">
        <v>47</v>
      </c>
      <c r="B16" s="92">
        <f>B15</f>
        <v>475000</v>
      </c>
      <c r="C16" s="44">
        <f>C15</f>
        <v>252950</v>
      </c>
      <c r="D16" s="108">
        <f>$D$6/16*7</f>
        <v>343743.75</v>
      </c>
      <c r="E16" s="112">
        <f t="shared" si="1"/>
        <v>818740</v>
      </c>
      <c r="F16" s="84">
        <f t="shared" si="2"/>
        <v>596690</v>
      </c>
      <c r="G16" s="208" t="s">
        <v>47</v>
      </c>
    </row>
    <row r="17" spans="1:7" ht="25.5" customHeight="1" x14ac:dyDescent="0.15">
      <c r="A17" s="208" t="s">
        <v>48</v>
      </c>
      <c r="B17" s="92">
        <f>B15</f>
        <v>475000</v>
      </c>
      <c r="C17" s="44">
        <f>C15</f>
        <v>252950</v>
      </c>
      <c r="D17" s="103">
        <f>$D$6/16*6</f>
        <v>294637.5</v>
      </c>
      <c r="E17" s="112">
        <f t="shared" si="1"/>
        <v>769630</v>
      </c>
      <c r="F17" s="84">
        <f t="shared" si="2"/>
        <v>547580</v>
      </c>
      <c r="G17" s="208" t="s">
        <v>48</v>
      </c>
    </row>
    <row r="18" spans="1:7" ht="25.5" customHeight="1" x14ac:dyDescent="0.15">
      <c r="A18" s="209" t="s">
        <v>49</v>
      </c>
      <c r="B18" s="97">
        <f>B15</f>
        <v>475000</v>
      </c>
      <c r="C18" s="49">
        <f>C15</f>
        <v>252950</v>
      </c>
      <c r="D18" s="109">
        <f>$D$6/16*5</f>
        <v>245531.25</v>
      </c>
      <c r="E18" s="113">
        <f t="shared" si="1"/>
        <v>720530</v>
      </c>
      <c r="F18" s="87">
        <f t="shared" si="2"/>
        <v>498480</v>
      </c>
      <c r="G18" s="209" t="s">
        <v>49</v>
      </c>
    </row>
    <row r="19" spans="1:7" ht="25.5" customHeight="1" x14ac:dyDescent="0.15">
      <c r="A19" s="210" t="s">
        <v>50</v>
      </c>
      <c r="B19" s="91">
        <f>B7/4*1</f>
        <v>237500</v>
      </c>
      <c r="C19" s="43">
        <f>C7/4*1</f>
        <v>126475</v>
      </c>
      <c r="D19" s="104">
        <f>$D$6/16*4</f>
        <v>196425</v>
      </c>
      <c r="E19" s="114">
        <f t="shared" si="1"/>
        <v>433920</v>
      </c>
      <c r="F19" s="86">
        <f t="shared" si="2"/>
        <v>322900</v>
      </c>
      <c r="G19" s="210" t="s">
        <v>50</v>
      </c>
    </row>
    <row r="20" spans="1:7" ht="25.5" customHeight="1" x14ac:dyDescent="0.15">
      <c r="A20" s="211" t="s">
        <v>51</v>
      </c>
      <c r="B20" s="92">
        <f>B19</f>
        <v>237500</v>
      </c>
      <c r="C20" s="44">
        <f>C19</f>
        <v>126475</v>
      </c>
      <c r="D20" s="103">
        <f>$D$6/16*4</f>
        <v>196425</v>
      </c>
      <c r="E20" s="112">
        <f t="shared" si="1"/>
        <v>433920</v>
      </c>
      <c r="F20" s="84">
        <f t="shared" si="2"/>
        <v>322900</v>
      </c>
      <c r="G20" s="211" t="s">
        <v>51</v>
      </c>
    </row>
    <row r="21" spans="1:7" ht="25.5" customHeight="1" x14ac:dyDescent="0.15">
      <c r="A21" s="211" t="s">
        <v>52</v>
      </c>
      <c r="B21" s="92">
        <f>B19</f>
        <v>237500</v>
      </c>
      <c r="C21" s="45">
        <f>C19</f>
        <v>126475</v>
      </c>
      <c r="D21" s="103">
        <f>$D$6/16*4</f>
        <v>196425</v>
      </c>
      <c r="E21" s="112">
        <f t="shared" si="1"/>
        <v>433920</v>
      </c>
      <c r="F21" s="87">
        <f t="shared" si="2"/>
        <v>322900</v>
      </c>
      <c r="G21" s="211" t="s">
        <v>52</v>
      </c>
    </row>
    <row r="22" spans="1:7" ht="25.5" customHeight="1" thickBot="1" x14ac:dyDescent="0.2">
      <c r="A22" s="212" t="s">
        <v>53</v>
      </c>
      <c r="B22" s="98">
        <f>B19</f>
        <v>237500</v>
      </c>
      <c r="C22" s="49">
        <f>C19</f>
        <v>126475</v>
      </c>
      <c r="D22" s="110">
        <f>$D$6/16*4</f>
        <v>196425</v>
      </c>
      <c r="E22" s="117">
        <f t="shared" si="1"/>
        <v>433920</v>
      </c>
      <c r="F22" s="88">
        <f t="shared" si="2"/>
        <v>322900</v>
      </c>
      <c r="G22" s="212" t="s">
        <v>53</v>
      </c>
    </row>
    <row r="23" spans="1:7" ht="12" thickTop="1" x14ac:dyDescent="0.15"/>
  </sheetData>
  <mergeCells count="9">
    <mergeCell ref="A1:G1"/>
    <mergeCell ref="A2:G2"/>
    <mergeCell ref="A3:A6"/>
    <mergeCell ref="B3:F3"/>
    <mergeCell ref="G3:G6"/>
    <mergeCell ref="B4:C4"/>
    <mergeCell ref="E4:F4"/>
    <mergeCell ref="E5:E6"/>
    <mergeCell ref="F5:F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C06E-7AF8-4168-9BF0-A30C25A191E1}">
  <sheetPr>
    <pageSetUpPr fitToPage="1"/>
  </sheetPr>
  <dimension ref="A1:N23"/>
  <sheetViews>
    <sheetView workbookViewId="0">
      <selection activeCell="N11" sqref="N11"/>
    </sheetView>
  </sheetViews>
  <sheetFormatPr defaultColWidth="8.88671875" defaultRowHeight="11.25" x14ac:dyDescent="0.15"/>
  <cols>
    <col min="1" max="13" width="10.77734375" style="1" customWidth="1"/>
    <col min="14" max="16384" width="8.88671875" style="1"/>
  </cols>
  <sheetData>
    <row r="1" spans="1:14" ht="33" customHeight="1" x14ac:dyDescent="0.15">
      <c r="A1" s="146" t="s">
        <v>57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4" ht="15" customHeight="1" x14ac:dyDescent="0.15">
      <c r="A2" s="154" t="s">
        <v>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 ht="20.100000000000001" customHeight="1" thickBot="1" x14ac:dyDescent="0.2">
      <c r="A3" s="181" t="s">
        <v>4</v>
      </c>
      <c r="B3" s="192" t="s">
        <v>10</v>
      </c>
      <c r="C3" s="193"/>
      <c r="D3" s="193"/>
      <c r="E3" s="193"/>
      <c r="F3" s="193"/>
      <c r="G3" s="194"/>
      <c r="H3" s="194"/>
      <c r="I3" s="194"/>
      <c r="J3" s="194"/>
      <c r="K3" s="194"/>
      <c r="L3" s="195"/>
      <c r="M3" s="184" t="s">
        <v>4</v>
      </c>
    </row>
    <row r="4" spans="1:14" ht="23.25" customHeight="1" thickTop="1" x14ac:dyDescent="0.15">
      <c r="A4" s="182"/>
      <c r="B4" s="187" t="s">
        <v>0</v>
      </c>
      <c r="C4" s="188"/>
      <c r="D4" s="157" t="s">
        <v>6</v>
      </c>
      <c r="E4" s="158"/>
      <c r="F4" s="158"/>
      <c r="G4" s="159" t="s">
        <v>32</v>
      </c>
      <c r="H4" s="160"/>
      <c r="I4" s="189"/>
      <c r="J4" s="160" t="s">
        <v>33</v>
      </c>
      <c r="K4" s="160"/>
      <c r="L4" s="161"/>
      <c r="M4" s="185"/>
      <c r="N4" s="39"/>
    </row>
    <row r="5" spans="1:14" ht="13.5" customHeight="1" x14ac:dyDescent="0.15">
      <c r="A5" s="182"/>
      <c r="B5" s="131" t="s">
        <v>8</v>
      </c>
      <c r="C5" s="2" t="s">
        <v>9</v>
      </c>
      <c r="D5" s="35" t="s">
        <v>1</v>
      </c>
      <c r="E5" s="30" t="s">
        <v>2</v>
      </c>
      <c r="F5" s="4" t="s">
        <v>3</v>
      </c>
      <c r="G5" s="190" t="s">
        <v>28</v>
      </c>
      <c r="H5" s="164" t="s">
        <v>29</v>
      </c>
      <c r="I5" s="196" t="s">
        <v>30</v>
      </c>
      <c r="J5" s="198" t="s">
        <v>28</v>
      </c>
      <c r="K5" s="164" t="s">
        <v>29</v>
      </c>
      <c r="L5" s="166" t="s">
        <v>30</v>
      </c>
      <c r="M5" s="185"/>
    </row>
    <row r="6" spans="1:14" ht="12" thickBot="1" x14ac:dyDescent="0.2">
      <c r="A6" s="183"/>
      <c r="B6" s="215">
        <v>1082300</v>
      </c>
      <c r="C6" s="3">
        <v>693600</v>
      </c>
      <c r="D6" s="18">
        <v>348590</v>
      </c>
      <c r="E6" s="27">
        <v>649000</v>
      </c>
      <c r="F6" s="5">
        <v>841830</v>
      </c>
      <c r="G6" s="191"/>
      <c r="H6" s="165"/>
      <c r="I6" s="197"/>
      <c r="J6" s="199"/>
      <c r="K6" s="165"/>
      <c r="L6" s="167"/>
      <c r="M6" s="186"/>
    </row>
    <row r="7" spans="1:14" ht="22.5" x14ac:dyDescent="0.15">
      <c r="A7" s="200" t="s">
        <v>38</v>
      </c>
      <c r="B7" s="132">
        <f t="shared" ref="B7:C8" si="0">B6</f>
        <v>1082300</v>
      </c>
      <c r="C7" s="10">
        <f t="shared" si="0"/>
        <v>693600</v>
      </c>
      <c r="D7" s="19">
        <f>$D$6/16*16</f>
        <v>348590</v>
      </c>
      <c r="E7" s="28">
        <f>$E$6/16*16</f>
        <v>649000</v>
      </c>
      <c r="F7" s="6">
        <f>$F$6/16*16</f>
        <v>841830</v>
      </c>
      <c r="G7" s="125">
        <f>ROUNDDOWN(B7+D7,-1)</f>
        <v>1430890</v>
      </c>
      <c r="H7" s="55">
        <f>ROUNDDOWN(B7+E7,-1)</f>
        <v>1731300</v>
      </c>
      <c r="I7" s="51">
        <f>ROUNDDOWN(B7+F7,-1)</f>
        <v>1924130</v>
      </c>
      <c r="J7" s="17">
        <f>ROUNDDOWN(C7+D7,-1)</f>
        <v>1042190</v>
      </c>
      <c r="K7" s="55">
        <f>ROUNDDOWN(C7+E7,-1)</f>
        <v>1342600</v>
      </c>
      <c r="L7" s="62">
        <f>ROUNDDOWN(C7+F7,-1)</f>
        <v>1535430</v>
      </c>
      <c r="M7" s="200" t="s">
        <v>38</v>
      </c>
    </row>
    <row r="8" spans="1:14" ht="22.5" x14ac:dyDescent="0.15">
      <c r="A8" s="201" t="s">
        <v>39</v>
      </c>
      <c r="B8" s="133">
        <f t="shared" si="0"/>
        <v>1082300</v>
      </c>
      <c r="C8" s="11">
        <f t="shared" si="0"/>
        <v>693600</v>
      </c>
      <c r="D8" s="20">
        <f>$D$6/16*15</f>
        <v>326803.125</v>
      </c>
      <c r="E8" s="29">
        <f>$E$6/16*15</f>
        <v>608437.5</v>
      </c>
      <c r="F8" s="7">
        <f>$F$6/16*15</f>
        <v>789215.625</v>
      </c>
      <c r="G8" s="125">
        <f>ROUNDDOWN(B8+D8,-1)</f>
        <v>1409100</v>
      </c>
      <c r="H8" s="56">
        <f>ROUNDDOWN(B8+E8,-1)</f>
        <v>1690730</v>
      </c>
      <c r="I8" s="51">
        <f>ROUNDDOWN(B8+F8,-1)</f>
        <v>1871510</v>
      </c>
      <c r="J8" s="17">
        <f>ROUNDDOWN(C8+D8,-1)</f>
        <v>1020400</v>
      </c>
      <c r="K8" s="56">
        <f>ROUNDDOWN(C8+E8,-1)</f>
        <v>1302030</v>
      </c>
      <c r="L8" s="62">
        <f>ROUNDDOWN(C8+F8,-1)</f>
        <v>1482810</v>
      </c>
      <c r="M8" s="201" t="s">
        <v>39</v>
      </c>
    </row>
    <row r="9" spans="1:14" ht="22.5" x14ac:dyDescent="0.15">
      <c r="A9" s="202" t="s">
        <v>40</v>
      </c>
      <c r="B9" s="133">
        <f>B7</f>
        <v>1082300</v>
      </c>
      <c r="C9" s="11">
        <f>C7</f>
        <v>693600</v>
      </c>
      <c r="D9" s="20">
        <f>$D$6/16*14</f>
        <v>305016.25</v>
      </c>
      <c r="E9" s="29">
        <f>$E$6/16*14</f>
        <v>567875</v>
      </c>
      <c r="F9" s="36">
        <f>$F$6/16*14</f>
        <v>736601.25</v>
      </c>
      <c r="G9" s="125">
        <f t="shared" ref="G9:G22" si="1">ROUNDDOWN(B9+D9,-1)</f>
        <v>1387310</v>
      </c>
      <c r="H9" s="56">
        <f t="shared" ref="H9:H22" si="2">ROUNDDOWN(B9+E9,-1)</f>
        <v>1650170</v>
      </c>
      <c r="I9" s="51">
        <f t="shared" ref="I9:I22" si="3">ROUNDDOWN(B9+F9,-1)</f>
        <v>1818900</v>
      </c>
      <c r="J9" s="17">
        <f t="shared" ref="J9:J22" si="4">ROUNDDOWN(C9+D9,-1)</f>
        <v>998610</v>
      </c>
      <c r="K9" s="56">
        <f t="shared" ref="K9:K22" si="5">ROUNDDOWN(C9+E9,-1)</f>
        <v>1261470</v>
      </c>
      <c r="L9" s="62">
        <f t="shared" ref="L9:L22" si="6">ROUNDDOWN(C9+F9,-1)</f>
        <v>1430200</v>
      </c>
      <c r="M9" s="202" t="s">
        <v>40</v>
      </c>
    </row>
    <row r="10" spans="1:14" ht="25.5" customHeight="1" x14ac:dyDescent="0.15">
      <c r="A10" s="203" t="s">
        <v>41</v>
      </c>
      <c r="B10" s="134">
        <f>B7</f>
        <v>1082300</v>
      </c>
      <c r="C10" s="12">
        <f>C7</f>
        <v>693600</v>
      </c>
      <c r="D10" s="21">
        <f>$D$6/16*13</f>
        <v>283229.375</v>
      </c>
      <c r="E10" s="33">
        <f>$E$6/16*13</f>
        <v>527312.5</v>
      </c>
      <c r="F10" s="37">
        <f>$F$6/16*13</f>
        <v>683986.875</v>
      </c>
      <c r="G10" s="126">
        <f t="shared" si="1"/>
        <v>1365520</v>
      </c>
      <c r="H10" s="57">
        <f t="shared" si="2"/>
        <v>1609610</v>
      </c>
      <c r="I10" s="52">
        <f t="shared" si="3"/>
        <v>1766280</v>
      </c>
      <c r="J10" s="50">
        <f t="shared" si="4"/>
        <v>976820</v>
      </c>
      <c r="K10" s="57">
        <f t="shared" si="5"/>
        <v>1220910</v>
      </c>
      <c r="L10" s="70">
        <f t="shared" si="6"/>
        <v>1377580</v>
      </c>
      <c r="M10" s="203" t="s">
        <v>41</v>
      </c>
    </row>
    <row r="11" spans="1:14" ht="25.5" customHeight="1" x14ac:dyDescent="0.15">
      <c r="A11" s="204" t="s">
        <v>42</v>
      </c>
      <c r="B11" s="135">
        <f>B7/4*3</f>
        <v>811725</v>
      </c>
      <c r="C11" s="13">
        <f>C7/4*3</f>
        <v>520200</v>
      </c>
      <c r="D11" s="22">
        <f>$D$6/16*12</f>
        <v>261442.5</v>
      </c>
      <c r="E11" s="32">
        <f>$E$6/16*12</f>
        <v>486750</v>
      </c>
      <c r="F11" s="9">
        <f>$F$6/16*12</f>
        <v>631372.5</v>
      </c>
      <c r="G11" s="127">
        <f t="shared" si="1"/>
        <v>1073160</v>
      </c>
      <c r="H11" s="58">
        <f t="shared" si="2"/>
        <v>1298470</v>
      </c>
      <c r="I11" s="54">
        <f t="shared" si="3"/>
        <v>1443090</v>
      </c>
      <c r="J11" s="53">
        <f t="shared" si="4"/>
        <v>781640</v>
      </c>
      <c r="K11" s="58">
        <f t="shared" si="5"/>
        <v>1006950</v>
      </c>
      <c r="L11" s="66">
        <f t="shared" si="6"/>
        <v>1151570</v>
      </c>
      <c r="M11" s="204" t="s">
        <v>42</v>
      </c>
    </row>
    <row r="12" spans="1:14" ht="25.5" customHeight="1" x14ac:dyDescent="0.15">
      <c r="A12" s="205" t="s">
        <v>43</v>
      </c>
      <c r="B12" s="133">
        <f>B11</f>
        <v>811725</v>
      </c>
      <c r="C12" s="11">
        <f>C11</f>
        <v>520200</v>
      </c>
      <c r="D12" s="20">
        <f>$D$6/16*11</f>
        <v>239655.625</v>
      </c>
      <c r="E12" s="29">
        <f>$E$6/16*11</f>
        <v>446187.5</v>
      </c>
      <c r="F12" s="7">
        <f>$F$6/16*11</f>
        <v>578758.125</v>
      </c>
      <c r="G12" s="125">
        <f t="shared" si="1"/>
        <v>1051380</v>
      </c>
      <c r="H12" s="56">
        <f t="shared" si="2"/>
        <v>1257910</v>
      </c>
      <c r="I12" s="51">
        <f t="shared" si="3"/>
        <v>1390480</v>
      </c>
      <c r="J12" s="17">
        <f t="shared" si="4"/>
        <v>759850</v>
      </c>
      <c r="K12" s="56">
        <f t="shared" si="5"/>
        <v>966380</v>
      </c>
      <c r="L12" s="62">
        <f t="shared" si="6"/>
        <v>1098950</v>
      </c>
      <c r="M12" s="205" t="s">
        <v>43</v>
      </c>
    </row>
    <row r="13" spans="1:14" ht="25.5" customHeight="1" x14ac:dyDescent="0.15">
      <c r="A13" s="205" t="s">
        <v>44</v>
      </c>
      <c r="B13" s="133">
        <f>B11</f>
        <v>811725</v>
      </c>
      <c r="C13" s="11">
        <f>C11</f>
        <v>520200</v>
      </c>
      <c r="D13" s="20">
        <f>$D$6/16*10</f>
        <v>217868.75</v>
      </c>
      <c r="E13" s="29">
        <f>$E$6/16*10</f>
        <v>405625</v>
      </c>
      <c r="F13" s="7">
        <f>$F$6/16*10</f>
        <v>526143.75</v>
      </c>
      <c r="G13" s="125">
        <f t="shared" si="1"/>
        <v>1029590</v>
      </c>
      <c r="H13" s="56">
        <f t="shared" si="2"/>
        <v>1217350</v>
      </c>
      <c r="I13" s="51">
        <f t="shared" si="3"/>
        <v>1337860</v>
      </c>
      <c r="J13" s="17">
        <f t="shared" si="4"/>
        <v>738060</v>
      </c>
      <c r="K13" s="56">
        <f t="shared" si="5"/>
        <v>925820</v>
      </c>
      <c r="L13" s="62">
        <f t="shared" si="6"/>
        <v>1046340</v>
      </c>
      <c r="M13" s="205" t="s">
        <v>44</v>
      </c>
    </row>
    <row r="14" spans="1:14" ht="25.5" customHeight="1" x14ac:dyDescent="0.15">
      <c r="A14" s="206" t="s">
        <v>45</v>
      </c>
      <c r="B14" s="136">
        <f>B11</f>
        <v>811725</v>
      </c>
      <c r="C14" s="14">
        <f>C11</f>
        <v>520200</v>
      </c>
      <c r="D14" s="23">
        <f>$D$6/16*9</f>
        <v>196081.875</v>
      </c>
      <c r="E14" s="31">
        <f>$E$6/16*9</f>
        <v>365062.5</v>
      </c>
      <c r="F14" s="8">
        <f>$F$6/16*9</f>
        <v>473529.375</v>
      </c>
      <c r="G14" s="142">
        <f t="shared" si="1"/>
        <v>1007800</v>
      </c>
      <c r="H14" s="141">
        <f t="shared" si="2"/>
        <v>1176780</v>
      </c>
      <c r="I14" s="143">
        <f t="shared" si="3"/>
        <v>1285250</v>
      </c>
      <c r="J14" s="119">
        <f t="shared" si="4"/>
        <v>716280</v>
      </c>
      <c r="K14" s="141">
        <f t="shared" si="5"/>
        <v>885260</v>
      </c>
      <c r="L14" s="120">
        <f t="shared" si="6"/>
        <v>993720</v>
      </c>
      <c r="M14" s="206" t="s">
        <v>45</v>
      </c>
    </row>
    <row r="15" spans="1:14" ht="25.5" customHeight="1" x14ac:dyDescent="0.15">
      <c r="A15" s="207" t="s">
        <v>46</v>
      </c>
      <c r="B15" s="137">
        <f>B7/4*2</f>
        <v>541150</v>
      </c>
      <c r="C15" s="15">
        <f>C7/4*2</f>
        <v>346800</v>
      </c>
      <c r="D15" s="24">
        <f>$D$6/16*8</f>
        <v>174295</v>
      </c>
      <c r="E15" s="34">
        <f>$E$6/16*8</f>
        <v>324500</v>
      </c>
      <c r="F15" s="38">
        <f>$F$6/16*8</f>
        <v>420915</v>
      </c>
      <c r="G15" s="127">
        <f t="shared" si="1"/>
        <v>715440</v>
      </c>
      <c r="H15" s="58">
        <f t="shared" si="2"/>
        <v>865650</v>
      </c>
      <c r="I15" s="54">
        <f t="shared" si="3"/>
        <v>962060</v>
      </c>
      <c r="J15" s="53">
        <f t="shared" si="4"/>
        <v>521090</v>
      </c>
      <c r="K15" s="58">
        <f t="shared" si="5"/>
        <v>671300</v>
      </c>
      <c r="L15" s="66">
        <f t="shared" si="6"/>
        <v>767710</v>
      </c>
      <c r="M15" s="207" t="s">
        <v>46</v>
      </c>
    </row>
    <row r="16" spans="1:14" ht="25.5" customHeight="1" x14ac:dyDescent="0.15">
      <c r="A16" s="208" t="s">
        <v>47</v>
      </c>
      <c r="B16" s="133">
        <f>B15</f>
        <v>541150</v>
      </c>
      <c r="C16" s="11">
        <f>C15</f>
        <v>346800</v>
      </c>
      <c r="D16" s="25">
        <f>$D$6/16*7</f>
        <v>152508.125</v>
      </c>
      <c r="E16" s="29">
        <f>$E$6/16*7</f>
        <v>283937.5</v>
      </c>
      <c r="F16" s="7">
        <f>$F$6/16*7</f>
        <v>368300.625</v>
      </c>
      <c r="G16" s="125">
        <f t="shared" si="1"/>
        <v>693650</v>
      </c>
      <c r="H16" s="56">
        <f t="shared" si="2"/>
        <v>825080</v>
      </c>
      <c r="I16" s="51">
        <f t="shared" si="3"/>
        <v>909450</v>
      </c>
      <c r="J16" s="17">
        <f t="shared" si="4"/>
        <v>499300</v>
      </c>
      <c r="K16" s="56">
        <f t="shared" si="5"/>
        <v>630730</v>
      </c>
      <c r="L16" s="62">
        <f t="shared" si="6"/>
        <v>715100</v>
      </c>
      <c r="M16" s="208" t="s">
        <v>47</v>
      </c>
    </row>
    <row r="17" spans="1:13" ht="25.5" customHeight="1" x14ac:dyDescent="0.15">
      <c r="A17" s="208" t="s">
        <v>48</v>
      </c>
      <c r="B17" s="133">
        <f>B15</f>
        <v>541150</v>
      </c>
      <c r="C17" s="11">
        <f>C15</f>
        <v>346800</v>
      </c>
      <c r="D17" s="20">
        <f>$D$6/16*6</f>
        <v>130721.25</v>
      </c>
      <c r="E17" s="29">
        <f>$E$6/16*6</f>
        <v>243375</v>
      </c>
      <c r="F17" s="7">
        <f>$F$6/16*6</f>
        <v>315686.25</v>
      </c>
      <c r="G17" s="125">
        <f t="shared" si="1"/>
        <v>671870</v>
      </c>
      <c r="H17" s="56">
        <f t="shared" si="2"/>
        <v>784520</v>
      </c>
      <c r="I17" s="51">
        <f t="shared" si="3"/>
        <v>856830</v>
      </c>
      <c r="J17" s="17">
        <f t="shared" si="4"/>
        <v>477520</v>
      </c>
      <c r="K17" s="56">
        <f t="shared" si="5"/>
        <v>590170</v>
      </c>
      <c r="L17" s="62">
        <f t="shared" si="6"/>
        <v>662480</v>
      </c>
      <c r="M17" s="208" t="s">
        <v>48</v>
      </c>
    </row>
    <row r="18" spans="1:13" ht="25.5" customHeight="1" x14ac:dyDescent="0.15">
      <c r="A18" s="209" t="s">
        <v>49</v>
      </c>
      <c r="B18" s="138">
        <f>B15</f>
        <v>541150</v>
      </c>
      <c r="C18" s="16">
        <f>C15</f>
        <v>346800</v>
      </c>
      <c r="D18" s="26">
        <f>$D$6/16*5</f>
        <v>108934.375</v>
      </c>
      <c r="E18" s="33">
        <f>$E$6/16*5</f>
        <v>202812.5</v>
      </c>
      <c r="F18" s="8">
        <f>$F$6/16*5</f>
        <v>263071.875</v>
      </c>
      <c r="G18" s="142">
        <f t="shared" si="1"/>
        <v>650080</v>
      </c>
      <c r="H18" s="141">
        <f t="shared" si="2"/>
        <v>743960</v>
      </c>
      <c r="I18" s="143">
        <f t="shared" si="3"/>
        <v>804220</v>
      </c>
      <c r="J18" s="119">
        <f t="shared" si="4"/>
        <v>455730</v>
      </c>
      <c r="K18" s="141">
        <f t="shared" si="5"/>
        <v>549610</v>
      </c>
      <c r="L18" s="120">
        <f t="shared" si="6"/>
        <v>609870</v>
      </c>
      <c r="M18" s="209" t="s">
        <v>49</v>
      </c>
    </row>
    <row r="19" spans="1:13" ht="25.5" customHeight="1" x14ac:dyDescent="0.15">
      <c r="A19" s="210" t="s">
        <v>50</v>
      </c>
      <c r="B19" s="132">
        <f>B7/4*1</f>
        <v>270575</v>
      </c>
      <c r="C19" s="10">
        <f>C7/4*1</f>
        <v>173400</v>
      </c>
      <c r="D19" s="21">
        <f>$D$6/16*4</f>
        <v>87147.5</v>
      </c>
      <c r="E19" s="32">
        <f>$E$6/16*4</f>
        <v>162250</v>
      </c>
      <c r="F19" s="38">
        <f>$F$6/16*4</f>
        <v>210457.5</v>
      </c>
      <c r="G19" s="125">
        <f t="shared" si="1"/>
        <v>357720</v>
      </c>
      <c r="H19" s="56">
        <f t="shared" si="2"/>
        <v>432820</v>
      </c>
      <c r="I19" s="51">
        <f t="shared" si="3"/>
        <v>481030</v>
      </c>
      <c r="J19" s="17">
        <f t="shared" si="4"/>
        <v>260540</v>
      </c>
      <c r="K19" s="56">
        <f t="shared" si="5"/>
        <v>335650</v>
      </c>
      <c r="L19" s="62">
        <f t="shared" si="6"/>
        <v>383850</v>
      </c>
      <c r="M19" s="210" t="s">
        <v>50</v>
      </c>
    </row>
    <row r="20" spans="1:13" ht="25.5" customHeight="1" x14ac:dyDescent="0.15">
      <c r="A20" s="211" t="s">
        <v>51</v>
      </c>
      <c r="B20" s="133">
        <f>B19</f>
        <v>270575</v>
      </c>
      <c r="C20" s="11">
        <f>C19</f>
        <v>173400</v>
      </c>
      <c r="D20" s="20">
        <f>$D$6/16*4</f>
        <v>87147.5</v>
      </c>
      <c r="E20" s="29">
        <f>$E$6/16*4</f>
        <v>162250</v>
      </c>
      <c r="F20" s="7">
        <f>$F$6/16*4</f>
        <v>210457.5</v>
      </c>
      <c r="G20" s="125">
        <f t="shared" si="1"/>
        <v>357720</v>
      </c>
      <c r="H20" s="56">
        <f t="shared" si="2"/>
        <v>432820</v>
      </c>
      <c r="I20" s="51">
        <f t="shared" si="3"/>
        <v>481030</v>
      </c>
      <c r="J20" s="17">
        <f t="shared" si="4"/>
        <v>260540</v>
      </c>
      <c r="K20" s="56">
        <f t="shared" si="5"/>
        <v>335650</v>
      </c>
      <c r="L20" s="62">
        <f t="shared" si="6"/>
        <v>383850</v>
      </c>
      <c r="M20" s="211" t="s">
        <v>51</v>
      </c>
    </row>
    <row r="21" spans="1:13" ht="25.5" customHeight="1" x14ac:dyDescent="0.15">
      <c r="A21" s="211" t="s">
        <v>52</v>
      </c>
      <c r="B21" s="133">
        <f>B19</f>
        <v>270575</v>
      </c>
      <c r="C21" s="12">
        <f>C19</f>
        <v>173400</v>
      </c>
      <c r="D21" s="20">
        <f>$D$6/16*4</f>
        <v>87147.5</v>
      </c>
      <c r="E21" s="29">
        <f>$E$6/16*4</f>
        <v>162250</v>
      </c>
      <c r="F21" s="36">
        <f>$F$6/16*4</f>
        <v>210457.5</v>
      </c>
      <c r="G21" s="125">
        <f t="shared" si="1"/>
        <v>357720</v>
      </c>
      <c r="H21" s="56">
        <f t="shared" si="2"/>
        <v>432820</v>
      </c>
      <c r="I21" s="51">
        <f t="shared" si="3"/>
        <v>481030</v>
      </c>
      <c r="J21" s="17">
        <f t="shared" si="4"/>
        <v>260540</v>
      </c>
      <c r="K21" s="56">
        <f t="shared" si="5"/>
        <v>335650</v>
      </c>
      <c r="L21" s="62">
        <f t="shared" si="6"/>
        <v>383850</v>
      </c>
      <c r="M21" s="211" t="s">
        <v>52</v>
      </c>
    </row>
    <row r="22" spans="1:13" ht="25.5" customHeight="1" thickBot="1" x14ac:dyDescent="0.2">
      <c r="A22" s="212" t="s">
        <v>53</v>
      </c>
      <c r="B22" s="139">
        <f>B19</f>
        <v>270575</v>
      </c>
      <c r="C22" s="121">
        <f>C19</f>
        <v>173400</v>
      </c>
      <c r="D22" s="122">
        <f>$D$6/16*4</f>
        <v>87147.5</v>
      </c>
      <c r="E22" s="123">
        <f>$E$6/16*4</f>
        <v>162250</v>
      </c>
      <c r="F22" s="124">
        <f>$F$6/16*4</f>
        <v>210457.5</v>
      </c>
      <c r="G22" s="128">
        <f t="shared" si="1"/>
        <v>357720</v>
      </c>
      <c r="H22" s="129">
        <f t="shared" si="2"/>
        <v>432820</v>
      </c>
      <c r="I22" s="130">
        <f t="shared" si="3"/>
        <v>481030</v>
      </c>
      <c r="J22" s="68">
        <f t="shared" si="4"/>
        <v>260540</v>
      </c>
      <c r="K22" s="129">
        <f t="shared" si="5"/>
        <v>335650</v>
      </c>
      <c r="L22" s="69">
        <f t="shared" si="6"/>
        <v>383850</v>
      </c>
      <c r="M22" s="212" t="s">
        <v>53</v>
      </c>
    </row>
    <row r="23" spans="1:13" ht="12" thickTop="1" x14ac:dyDescent="0.15">
      <c r="A23" s="39"/>
      <c r="B23" s="39"/>
      <c r="M23" s="39"/>
    </row>
  </sheetData>
  <mergeCells count="15">
    <mergeCell ref="A2:M2"/>
    <mergeCell ref="A1:M1"/>
    <mergeCell ref="A3:A6"/>
    <mergeCell ref="M3:M6"/>
    <mergeCell ref="B4:C4"/>
    <mergeCell ref="G4:I4"/>
    <mergeCell ref="J4:L4"/>
    <mergeCell ref="G5:G6"/>
    <mergeCell ref="B3:L3"/>
    <mergeCell ref="H5:H6"/>
    <mergeCell ref="I5:I6"/>
    <mergeCell ref="J5:J6"/>
    <mergeCell ref="K5:K6"/>
    <mergeCell ref="L5:L6"/>
    <mergeCell ref="D4:F4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89" fitToHeight="0" orientation="landscape" r:id="rId1"/>
  <headerFooter alignWithMargins="0"/>
  <ignoredErrors>
    <ignoredError sqref="E7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한밭관</vt:lpstr>
      <vt:lpstr>1차BTL관(목련화동)</vt:lpstr>
      <vt:lpstr>1차BTL관(소나무동)</vt:lpstr>
      <vt:lpstr>3차BTL관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2022-03-23T01:41:39Z</cp:lastPrinted>
  <dcterms:created xsi:type="dcterms:W3CDTF">2010-01-27T04:15:17Z</dcterms:created>
  <dcterms:modified xsi:type="dcterms:W3CDTF">2022-09-13T01:19:29Z</dcterms:modified>
</cp:coreProperties>
</file>