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FD7B3F6-9E4D-47C8-9E25-B61D9A947114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한밭관" sheetId="8" r:id="rId1"/>
    <sheet name="제1BTL관 " sheetId="9" r:id="rId2"/>
    <sheet name="제2BTL관" sheetId="5" r:id="rId3"/>
  </sheets>
  <calcPr calcId="191029"/>
</workbook>
</file>

<file path=xl/calcChain.xml><?xml version="1.0" encoding="utf-8"?>
<calcChain xmlns="http://schemas.openxmlformats.org/spreadsheetml/2006/main">
  <c r="E22" i="9" l="1"/>
  <c r="D22" i="9"/>
  <c r="E21" i="9"/>
  <c r="D21" i="9"/>
  <c r="F19" i="9"/>
  <c r="K18" i="9" s="1"/>
  <c r="E19" i="9"/>
  <c r="J18" i="9" s="1"/>
  <c r="D19" i="9"/>
  <c r="D20" i="9" s="1"/>
  <c r="C19" i="9"/>
  <c r="H18" i="9" s="1"/>
  <c r="B19" i="9"/>
  <c r="G18" i="9" s="1"/>
  <c r="F18" i="9"/>
  <c r="K17" i="9" s="1"/>
  <c r="E18" i="9"/>
  <c r="J17" i="9" s="1"/>
  <c r="D18" i="9"/>
  <c r="I17" i="9" s="1"/>
  <c r="C18" i="9"/>
  <c r="H17" i="9" s="1"/>
  <c r="B18" i="9"/>
  <c r="G17" i="9" s="1"/>
  <c r="F17" i="9"/>
  <c r="E17" i="9"/>
  <c r="D17" i="9"/>
  <c r="C17" i="9"/>
  <c r="H16" i="9" s="1"/>
  <c r="B17" i="9"/>
  <c r="G16" i="9" s="1"/>
  <c r="K16" i="9"/>
  <c r="J16" i="9"/>
  <c r="I16" i="9"/>
  <c r="F16" i="9"/>
  <c r="K15" i="9" s="1"/>
  <c r="E16" i="9"/>
  <c r="J15" i="9" s="1"/>
  <c r="D16" i="9"/>
  <c r="I15" i="9" s="1"/>
  <c r="C16" i="9"/>
  <c r="H15" i="9" s="1"/>
  <c r="B16" i="9"/>
  <c r="G15" i="9" s="1"/>
  <c r="F15" i="9"/>
  <c r="K14" i="9" s="1"/>
  <c r="E15" i="9"/>
  <c r="J14" i="9" s="1"/>
  <c r="D15" i="9"/>
  <c r="C15" i="9"/>
  <c r="B15" i="9"/>
  <c r="AH14" i="9"/>
  <c r="AG14" i="9"/>
  <c r="AF14" i="9"/>
  <c r="AE14" i="9"/>
  <c r="AD14" i="9"/>
  <c r="AC14" i="9"/>
  <c r="W14" i="9"/>
  <c r="AB13" i="9" s="1"/>
  <c r="V14" i="9"/>
  <c r="AA13" i="9" s="1"/>
  <c r="U14" i="9"/>
  <c r="Z13" i="9" s="1"/>
  <c r="T14" i="9"/>
  <c r="Y13" i="9" s="1"/>
  <c r="S14" i="9"/>
  <c r="X13" i="9" s="1"/>
  <c r="I14" i="9"/>
  <c r="H14" i="9"/>
  <c r="G14" i="9"/>
  <c r="F14" i="9"/>
  <c r="K13" i="9" s="1"/>
  <c r="E14" i="9"/>
  <c r="D14" i="9"/>
  <c r="C14" i="9"/>
  <c r="H13" i="9" s="1"/>
  <c r="B14" i="9"/>
  <c r="G13" i="9" s="1"/>
  <c r="W13" i="9"/>
  <c r="V13" i="9"/>
  <c r="U13" i="9"/>
  <c r="T13" i="9"/>
  <c r="Y12" i="9" s="1"/>
  <c r="AG12" i="9" s="1"/>
  <c r="S13" i="9"/>
  <c r="X12" i="9" s="1"/>
  <c r="J13" i="9"/>
  <c r="I13" i="9"/>
  <c r="F13" i="9"/>
  <c r="K12" i="9" s="1"/>
  <c r="E13" i="9"/>
  <c r="J12" i="9" s="1"/>
  <c r="D13" i="9"/>
  <c r="I12" i="9" s="1"/>
  <c r="C13" i="9"/>
  <c r="H12" i="9" s="1"/>
  <c r="B13" i="9"/>
  <c r="G12" i="9" s="1"/>
  <c r="AB12" i="9"/>
  <c r="AA12" i="9"/>
  <c r="Z12" i="9"/>
  <c r="W12" i="9"/>
  <c r="AB11" i="9" s="1"/>
  <c r="V12" i="9"/>
  <c r="U12" i="9"/>
  <c r="Z11" i="9" s="1"/>
  <c r="T12" i="9"/>
  <c r="Y11" i="9" s="1"/>
  <c r="S12" i="9"/>
  <c r="X11" i="9" s="1"/>
  <c r="F12" i="9"/>
  <c r="E12" i="9"/>
  <c r="D12" i="9"/>
  <c r="C12" i="9"/>
  <c r="B12" i="9"/>
  <c r="G11" i="9" s="1"/>
  <c r="AA11" i="9"/>
  <c r="W11" i="9"/>
  <c r="AB10" i="9" s="1"/>
  <c r="V11" i="9"/>
  <c r="AA10" i="9" s="1"/>
  <c r="U11" i="9"/>
  <c r="Z10" i="9" s="1"/>
  <c r="T11" i="9"/>
  <c r="Y10" i="9" s="1"/>
  <c r="S11" i="9"/>
  <c r="X10" i="9" s="1"/>
  <c r="K11" i="9"/>
  <c r="J11" i="9"/>
  <c r="I11" i="9"/>
  <c r="H11" i="9"/>
  <c r="P11" i="9" s="1"/>
  <c r="F11" i="9"/>
  <c r="K10" i="9" s="1"/>
  <c r="E11" i="9"/>
  <c r="D11" i="9"/>
  <c r="I10" i="9" s="1"/>
  <c r="C11" i="9"/>
  <c r="H10" i="9" s="1"/>
  <c r="B11" i="9"/>
  <c r="G10" i="9" s="1"/>
  <c r="W10" i="9"/>
  <c r="V10" i="9"/>
  <c r="U10" i="9"/>
  <c r="T10" i="9"/>
  <c r="Y9" i="9" s="1"/>
  <c r="AG9" i="9" s="1"/>
  <c r="S10" i="9"/>
  <c r="X9" i="9" s="1"/>
  <c r="J10" i="9"/>
  <c r="F10" i="9"/>
  <c r="K9" i="9" s="1"/>
  <c r="E10" i="9"/>
  <c r="J9" i="9" s="1"/>
  <c r="D10" i="9"/>
  <c r="I9" i="9" s="1"/>
  <c r="C10" i="9"/>
  <c r="H9" i="9" s="1"/>
  <c r="B10" i="9"/>
  <c r="G9" i="9" s="1"/>
  <c r="AB9" i="9"/>
  <c r="AA9" i="9"/>
  <c r="Z9" i="9"/>
  <c r="W9" i="9"/>
  <c r="AB8" i="9" s="1"/>
  <c r="V9" i="9"/>
  <c r="U9" i="9"/>
  <c r="T9" i="9"/>
  <c r="Y8" i="9" s="1"/>
  <c r="S9" i="9"/>
  <c r="F9" i="9"/>
  <c r="E9" i="9"/>
  <c r="D9" i="9"/>
  <c r="C9" i="9"/>
  <c r="H8" i="9" s="1"/>
  <c r="P8" i="9" s="1"/>
  <c r="B9" i="9"/>
  <c r="G8" i="9" s="1"/>
  <c r="AA8" i="9"/>
  <c r="Z8" i="9"/>
  <c r="X8" i="9"/>
  <c r="W8" i="9"/>
  <c r="AB7" i="9" s="1"/>
  <c r="V8" i="9"/>
  <c r="AA7" i="9" s="1"/>
  <c r="U8" i="9"/>
  <c r="Z7" i="9" s="1"/>
  <c r="T8" i="9"/>
  <c r="Y7" i="9" s="1"/>
  <c r="S8" i="9"/>
  <c r="X7" i="9" s="1"/>
  <c r="K8" i="9"/>
  <c r="J8" i="9"/>
  <c r="I8" i="9"/>
  <c r="F8" i="9"/>
  <c r="K7" i="9" s="1"/>
  <c r="E8" i="9"/>
  <c r="D8" i="9"/>
  <c r="I7" i="9" s="1"/>
  <c r="C8" i="9"/>
  <c r="H7" i="9" s="1"/>
  <c r="B8" i="9"/>
  <c r="G7" i="9" s="1"/>
  <c r="W7" i="9"/>
  <c r="V7" i="9"/>
  <c r="U7" i="9"/>
  <c r="T7" i="9"/>
  <c r="S7" i="9"/>
  <c r="J7" i="9"/>
  <c r="F7" i="9"/>
  <c r="E7" i="9"/>
  <c r="D7" i="9"/>
  <c r="C7" i="9"/>
  <c r="B7" i="9"/>
  <c r="AG11" i="9" l="1"/>
  <c r="AG8" i="9"/>
  <c r="AH11" i="9"/>
  <c r="AH8" i="9"/>
  <c r="N17" i="9"/>
  <c r="P7" i="9"/>
  <c r="P16" i="9"/>
  <c r="Q16" i="9"/>
  <c r="P13" i="9"/>
  <c r="P10" i="9"/>
  <c r="Q13" i="9"/>
  <c r="Q7" i="9"/>
  <c r="Q10" i="9"/>
  <c r="M14" i="9"/>
  <c r="M17" i="9"/>
  <c r="AH7" i="9"/>
  <c r="AG7" i="9"/>
  <c r="Q9" i="9"/>
  <c r="P9" i="9"/>
  <c r="AH10" i="9"/>
  <c r="AG10" i="9"/>
  <c r="Q12" i="9"/>
  <c r="P12" i="9"/>
  <c r="P15" i="9"/>
  <c r="Q15" i="9"/>
  <c r="M18" i="9"/>
  <c r="N18" i="9"/>
  <c r="Q18" i="9"/>
  <c r="P18" i="9"/>
  <c r="M15" i="9"/>
  <c r="N15" i="9"/>
  <c r="N14" i="9"/>
  <c r="M16" i="9"/>
  <c r="N16" i="9"/>
  <c r="Q17" i="9"/>
  <c r="N8" i="9"/>
  <c r="M8" i="9"/>
  <c r="AE9" i="9"/>
  <c r="AD9" i="9"/>
  <c r="M11" i="9"/>
  <c r="N11" i="9"/>
  <c r="AD12" i="9"/>
  <c r="AE12" i="9"/>
  <c r="AE13" i="9"/>
  <c r="AD13" i="9"/>
  <c r="P14" i="9"/>
  <c r="AE7" i="9"/>
  <c r="AD7" i="9"/>
  <c r="N9" i="9"/>
  <c r="M9" i="9"/>
  <c r="AD10" i="9"/>
  <c r="AE10" i="9"/>
  <c r="M12" i="9"/>
  <c r="N12" i="9"/>
  <c r="AH13" i="9"/>
  <c r="AG13" i="9"/>
  <c r="I18" i="9"/>
  <c r="M7" i="9"/>
  <c r="Q8" i="9"/>
  <c r="AD8" i="9"/>
  <c r="AH9" i="9"/>
  <c r="M10" i="9"/>
  <c r="Q11" i="9"/>
  <c r="AD11" i="9"/>
  <c r="AH12" i="9"/>
  <c r="M13" i="9"/>
  <c r="Q14" i="9"/>
  <c r="E20" i="9"/>
  <c r="N7" i="9"/>
  <c r="AE8" i="9"/>
  <c r="N10" i="9"/>
  <c r="AE11" i="9"/>
  <c r="N13" i="9"/>
  <c r="F20" i="9"/>
  <c r="F21" i="9" s="1"/>
  <c r="F22" i="9" s="1"/>
  <c r="B20" i="9"/>
  <c r="B21" i="9" s="1"/>
  <c r="B22" i="9" s="1"/>
  <c r="P17" i="9"/>
  <c r="C20" i="9"/>
  <c r="C21" i="9" s="1"/>
  <c r="C22" i="9" s="1"/>
  <c r="AH14" i="5"/>
  <c r="AG14" i="5"/>
  <c r="AF14" i="5"/>
  <c r="AE14" i="5"/>
  <c r="AD14" i="5"/>
  <c r="AC14" i="5"/>
  <c r="D14" i="5"/>
  <c r="F19" i="5"/>
  <c r="F20" i="5" s="1"/>
  <c r="F21" i="5" s="1"/>
  <c r="F22" i="5" s="1"/>
  <c r="F18" i="5"/>
  <c r="F17" i="5"/>
  <c r="F16" i="5"/>
  <c r="F15" i="5"/>
  <c r="F14" i="5"/>
  <c r="F13" i="5"/>
  <c r="F12" i="5"/>
  <c r="F11" i="5"/>
  <c r="F10" i="5"/>
  <c r="F9" i="5"/>
  <c r="F8" i="5"/>
  <c r="F7" i="5"/>
  <c r="E19" i="5"/>
  <c r="E20" i="5" s="1"/>
  <c r="E18" i="5"/>
  <c r="E17" i="5"/>
  <c r="E16" i="5"/>
  <c r="E15" i="5"/>
  <c r="E14" i="5"/>
  <c r="E13" i="5"/>
  <c r="E12" i="5"/>
  <c r="E11" i="5"/>
  <c r="E10" i="5"/>
  <c r="E7" i="5"/>
  <c r="E9" i="5"/>
  <c r="E8" i="5"/>
  <c r="D19" i="5"/>
  <c r="D20" i="5" s="1"/>
  <c r="D18" i="5"/>
  <c r="D17" i="5"/>
  <c r="D16" i="5"/>
  <c r="D15" i="5"/>
  <c r="D13" i="5"/>
  <c r="D12" i="5"/>
  <c r="D11" i="5"/>
  <c r="D10" i="5"/>
  <c r="D9" i="5"/>
  <c r="D8" i="5"/>
  <c r="D7" i="5"/>
  <c r="C8" i="5"/>
  <c r="E8" i="8"/>
  <c r="D8" i="8"/>
  <c r="C8" i="8"/>
  <c r="B8" i="8"/>
  <c r="F7" i="8" s="1"/>
  <c r="B8" i="5"/>
  <c r="Y9" i="5"/>
  <c r="W14" i="5"/>
  <c r="AB13" i="5" s="1"/>
  <c r="W13" i="5"/>
  <c r="AB12" i="5" s="1"/>
  <c r="W12" i="5"/>
  <c r="AB11" i="5" s="1"/>
  <c r="W11" i="5"/>
  <c r="AB10" i="5" s="1"/>
  <c r="W10" i="5"/>
  <c r="AB9" i="5" s="1"/>
  <c r="W9" i="5"/>
  <c r="AB8" i="5" s="1"/>
  <c r="W8" i="5"/>
  <c r="AB7" i="5" s="1"/>
  <c r="W7" i="5"/>
  <c r="V14" i="5"/>
  <c r="AA13" i="5" s="1"/>
  <c r="V13" i="5"/>
  <c r="AA12" i="5" s="1"/>
  <c r="V12" i="5"/>
  <c r="AA11" i="5" s="1"/>
  <c r="V11" i="5"/>
  <c r="AA10" i="5" s="1"/>
  <c r="V10" i="5"/>
  <c r="AA9" i="5" s="1"/>
  <c r="V9" i="5"/>
  <c r="AA8" i="5" s="1"/>
  <c r="V8" i="5"/>
  <c r="AA7" i="5" s="1"/>
  <c r="V7" i="5"/>
  <c r="U14" i="5"/>
  <c r="Z13" i="5" s="1"/>
  <c r="U13" i="5"/>
  <c r="Z12" i="5" s="1"/>
  <c r="U12" i="5"/>
  <c r="Z11" i="5" s="1"/>
  <c r="U11" i="5"/>
  <c r="Z10" i="5" s="1"/>
  <c r="U10" i="5"/>
  <c r="Z9" i="5" s="1"/>
  <c r="U9" i="5"/>
  <c r="Z8" i="5" s="1"/>
  <c r="U8" i="5"/>
  <c r="Z7" i="5" s="1"/>
  <c r="U7" i="5"/>
  <c r="T14" i="5"/>
  <c r="Y13" i="5" s="1"/>
  <c r="T13" i="5"/>
  <c r="Y12" i="5" s="1"/>
  <c r="T12" i="5"/>
  <c r="Y11" i="5" s="1"/>
  <c r="T11" i="5"/>
  <c r="Y10" i="5" s="1"/>
  <c r="T10" i="5"/>
  <c r="T9" i="5"/>
  <c r="Y8" i="5" s="1"/>
  <c r="T8" i="5"/>
  <c r="Y7" i="5" s="1"/>
  <c r="T7" i="5"/>
  <c r="S14" i="5"/>
  <c r="X13" i="5" s="1"/>
  <c r="S13" i="5"/>
  <c r="X12" i="5" s="1"/>
  <c r="S12" i="5"/>
  <c r="X11" i="5" s="1"/>
  <c r="S11" i="5"/>
  <c r="X10" i="5" s="1"/>
  <c r="S10" i="5"/>
  <c r="X9" i="5" s="1"/>
  <c r="S9" i="5"/>
  <c r="X8" i="5" s="1"/>
  <c r="S8" i="5"/>
  <c r="X7" i="5" s="1"/>
  <c r="S7" i="5"/>
  <c r="T12" i="8"/>
  <c r="Q14" i="8"/>
  <c r="U13" i="8" s="1"/>
  <c r="Q13" i="8"/>
  <c r="U12" i="8" s="1"/>
  <c r="Q12" i="8"/>
  <c r="U11" i="8" s="1"/>
  <c r="Q11" i="8"/>
  <c r="U10" i="8" s="1"/>
  <c r="Q10" i="8"/>
  <c r="U9" i="8" s="1"/>
  <c r="Q9" i="8"/>
  <c r="U8" i="8" s="1"/>
  <c r="Q8" i="8"/>
  <c r="U7" i="8" s="1"/>
  <c r="Q7" i="8"/>
  <c r="P14" i="8"/>
  <c r="T13" i="8" s="1"/>
  <c r="P13" i="8"/>
  <c r="P12" i="8"/>
  <c r="T11" i="8" s="1"/>
  <c r="P11" i="8"/>
  <c r="T10" i="8" s="1"/>
  <c r="P10" i="8"/>
  <c r="T9" i="8" s="1"/>
  <c r="P9" i="8"/>
  <c r="T8" i="8" s="1"/>
  <c r="P8" i="8"/>
  <c r="T7" i="8" s="1"/>
  <c r="P7" i="8"/>
  <c r="O14" i="8"/>
  <c r="S13" i="8" s="1"/>
  <c r="O13" i="8"/>
  <c r="S12" i="8" s="1"/>
  <c r="O12" i="8"/>
  <c r="S11" i="8" s="1"/>
  <c r="O11" i="8"/>
  <c r="S10" i="8" s="1"/>
  <c r="O10" i="8"/>
  <c r="S9" i="8" s="1"/>
  <c r="O9" i="8"/>
  <c r="S8" i="8" s="1"/>
  <c r="O8" i="8"/>
  <c r="S7" i="8" s="1"/>
  <c r="O7" i="8"/>
  <c r="N14" i="8"/>
  <c r="R13" i="8" s="1"/>
  <c r="N13" i="8"/>
  <c r="R12" i="8" s="1"/>
  <c r="N12" i="8"/>
  <c r="R11" i="8" s="1"/>
  <c r="N11" i="8"/>
  <c r="R10" i="8" s="1"/>
  <c r="N10" i="8"/>
  <c r="R9" i="8" s="1"/>
  <c r="N8" i="8"/>
  <c r="R7" i="8" s="1"/>
  <c r="N9" i="8"/>
  <c r="R8" i="8" s="1"/>
  <c r="N7" i="8"/>
  <c r="X14" i="8"/>
  <c r="W14" i="8"/>
  <c r="V14" i="8"/>
  <c r="AE11" i="5" l="1"/>
  <c r="AH10" i="5"/>
  <c r="AH12" i="5"/>
  <c r="AE9" i="5"/>
  <c r="AH13" i="5"/>
  <c r="AH9" i="5"/>
  <c r="AC10" i="5"/>
  <c r="AG12" i="5"/>
  <c r="AF10" i="5"/>
  <c r="AG10" i="5"/>
  <c r="AF12" i="5"/>
  <c r="AF13" i="5"/>
  <c r="AC12" i="5"/>
  <c r="AE12" i="5"/>
  <c r="AD12" i="5"/>
  <c r="AF7" i="5"/>
  <c r="AH7" i="5"/>
  <c r="AG7" i="5"/>
  <c r="AE13" i="5"/>
  <c r="AD13" i="5"/>
  <c r="AC13" i="5"/>
  <c r="AG13" i="5"/>
  <c r="AG8" i="5"/>
  <c r="AF8" i="5"/>
  <c r="AH8" i="5"/>
  <c r="AE7" i="5"/>
  <c r="AD7" i="5"/>
  <c r="AC7" i="5"/>
  <c r="AH11" i="5"/>
  <c r="AG11" i="5"/>
  <c r="AF11" i="5"/>
  <c r="AE8" i="5"/>
  <c r="AD8" i="5"/>
  <c r="AC8" i="5"/>
  <c r="AD10" i="5"/>
  <c r="AC9" i="5"/>
  <c r="AC11" i="5"/>
  <c r="AD9" i="5"/>
  <c r="AD11" i="5"/>
  <c r="AE10" i="5"/>
  <c r="AF9" i="5"/>
  <c r="AG9" i="5"/>
  <c r="V7" i="8"/>
  <c r="X7" i="8"/>
  <c r="W7" i="8"/>
  <c r="X9" i="8"/>
  <c r="V9" i="8"/>
  <c r="W9" i="8"/>
  <c r="X8" i="8"/>
  <c r="V8" i="8"/>
  <c r="W8" i="8"/>
  <c r="W13" i="8"/>
  <c r="V13" i="8"/>
  <c r="X13" i="8"/>
  <c r="X10" i="8"/>
  <c r="W10" i="8"/>
  <c r="V10" i="8"/>
  <c r="X11" i="8"/>
  <c r="X12" i="8"/>
  <c r="V11" i="8"/>
  <c r="W11" i="8"/>
  <c r="V12" i="8"/>
  <c r="W12" i="8"/>
  <c r="K18" i="5"/>
  <c r="I18" i="5"/>
  <c r="K17" i="5"/>
  <c r="K16" i="5"/>
  <c r="K15" i="5"/>
  <c r="K14" i="5"/>
  <c r="K13" i="5"/>
  <c r="K12" i="5"/>
  <c r="K11" i="5"/>
  <c r="K10" i="5"/>
  <c r="K9" i="5"/>
  <c r="K8" i="5"/>
  <c r="K7" i="5"/>
  <c r="J18" i="5"/>
  <c r="J17" i="5"/>
  <c r="J16" i="5"/>
  <c r="J15" i="5"/>
  <c r="J14" i="5"/>
  <c r="J13" i="5"/>
  <c r="J12" i="5"/>
  <c r="J11" i="5"/>
  <c r="J10" i="5"/>
  <c r="J9" i="5"/>
  <c r="J8" i="5"/>
  <c r="J7" i="5"/>
  <c r="I17" i="5"/>
  <c r="I16" i="5"/>
  <c r="I15" i="5"/>
  <c r="I14" i="5"/>
  <c r="I13" i="5"/>
  <c r="I12" i="5"/>
  <c r="I11" i="5"/>
  <c r="I10" i="5"/>
  <c r="I9" i="5"/>
  <c r="I8" i="5"/>
  <c r="I7" i="5"/>
  <c r="H7" i="5"/>
  <c r="G7" i="5"/>
  <c r="L7" i="5" s="1"/>
  <c r="C19" i="5"/>
  <c r="H18" i="5" s="1"/>
  <c r="C18" i="5"/>
  <c r="H17" i="5" s="1"/>
  <c r="C17" i="5"/>
  <c r="H16" i="5" s="1"/>
  <c r="C16" i="5"/>
  <c r="H15" i="5" s="1"/>
  <c r="C15" i="5"/>
  <c r="H14" i="5" s="1"/>
  <c r="C14" i="5"/>
  <c r="H13" i="5" s="1"/>
  <c r="C13" i="5"/>
  <c r="H12" i="5" s="1"/>
  <c r="C12" i="5"/>
  <c r="H11" i="5" s="1"/>
  <c r="C11" i="5"/>
  <c r="H10" i="5" s="1"/>
  <c r="C10" i="5"/>
  <c r="H9" i="5" s="1"/>
  <c r="C9" i="5"/>
  <c r="H8" i="5" s="1"/>
  <c r="C7" i="5"/>
  <c r="B19" i="5"/>
  <c r="B20" i="5" s="1"/>
  <c r="B21" i="5" s="1"/>
  <c r="B18" i="5"/>
  <c r="G17" i="5" s="1"/>
  <c r="B17" i="5"/>
  <c r="G16" i="5" s="1"/>
  <c r="B16" i="5"/>
  <c r="G15" i="5" s="1"/>
  <c r="B15" i="5"/>
  <c r="G14" i="5" s="1"/>
  <c r="B14" i="5"/>
  <c r="G13" i="5" s="1"/>
  <c r="B13" i="5"/>
  <c r="G12" i="5" s="1"/>
  <c r="B12" i="5"/>
  <c r="G11" i="5" s="1"/>
  <c r="B11" i="5"/>
  <c r="G10" i="5" s="1"/>
  <c r="B10" i="5"/>
  <c r="G9" i="5" s="1"/>
  <c r="B9" i="5"/>
  <c r="G8" i="5" s="1"/>
  <c r="B7" i="5"/>
  <c r="G7" i="8"/>
  <c r="J7" i="8" s="1"/>
  <c r="D19" i="8"/>
  <c r="D18" i="8"/>
  <c r="H17" i="8" s="1"/>
  <c r="D17" i="8"/>
  <c r="H16" i="8" s="1"/>
  <c r="D16" i="8"/>
  <c r="H15" i="8" s="1"/>
  <c r="D15" i="8"/>
  <c r="H14" i="8" s="1"/>
  <c r="D14" i="8"/>
  <c r="H13" i="8" s="1"/>
  <c r="D13" i="8"/>
  <c r="H12" i="8" s="1"/>
  <c r="D12" i="8"/>
  <c r="H11" i="8" s="1"/>
  <c r="D11" i="8"/>
  <c r="H10" i="8" s="1"/>
  <c r="D10" i="8"/>
  <c r="H9" i="8" s="1"/>
  <c r="D9" i="8"/>
  <c r="H8" i="8" s="1"/>
  <c r="D7" i="8"/>
  <c r="H7" i="8" s="1"/>
  <c r="K7" i="8" s="1"/>
  <c r="E19" i="8"/>
  <c r="E18" i="8"/>
  <c r="I17" i="8" s="1"/>
  <c r="E17" i="8"/>
  <c r="I16" i="8" s="1"/>
  <c r="E16" i="8"/>
  <c r="I15" i="8" s="1"/>
  <c r="E15" i="8"/>
  <c r="I14" i="8" s="1"/>
  <c r="E14" i="8"/>
  <c r="I13" i="8" s="1"/>
  <c r="E13" i="8"/>
  <c r="I12" i="8" s="1"/>
  <c r="E12" i="8"/>
  <c r="I11" i="8" s="1"/>
  <c r="E11" i="8"/>
  <c r="I10" i="8" s="1"/>
  <c r="E10" i="8"/>
  <c r="I9" i="8" s="1"/>
  <c r="E9" i="8"/>
  <c r="I8" i="8" s="1"/>
  <c r="E7" i="8"/>
  <c r="I7" i="8" s="1"/>
  <c r="L7" i="8" s="1"/>
  <c r="C7" i="8"/>
  <c r="C9" i="8"/>
  <c r="G8" i="8" s="1"/>
  <c r="C10" i="8"/>
  <c r="G9" i="8" s="1"/>
  <c r="C19" i="8"/>
  <c r="C18" i="8"/>
  <c r="G17" i="8" s="1"/>
  <c r="C17" i="8"/>
  <c r="G16" i="8" s="1"/>
  <c r="C16" i="8"/>
  <c r="G15" i="8" s="1"/>
  <c r="C15" i="8"/>
  <c r="G14" i="8" s="1"/>
  <c r="C14" i="8"/>
  <c r="G13" i="8" s="1"/>
  <c r="C13" i="8"/>
  <c r="G12" i="8" s="1"/>
  <c r="C12" i="8"/>
  <c r="G11" i="8" s="1"/>
  <c r="C11" i="8"/>
  <c r="G10" i="8" s="1"/>
  <c r="B9" i="8"/>
  <c r="F8" i="8" s="1"/>
  <c r="B19" i="8"/>
  <c r="F18" i="8" s="1"/>
  <c r="B18" i="8"/>
  <c r="F17" i="8" s="1"/>
  <c r="B17" i="8"/>
  <c r="F16" i="8" s="1"/>
  <c r="B16" i="8"/>
  <c r="F15" i="8" s="1"/>
  <c r="L15" i="8" s="1"/>
  <c r="B15" i="8"/>
  <c r="F14" i="8" s="1"/>
  <c r="B14" i="8"/>
  <c r="F13" i="8" s="1"/>
  <c r="B13" i="8"/>
  <c r="F12" i="8" s="1"/>
  <c r="K12" i="8" s="1"/>
  <c r="B12" i="8"/>
  <c r="F11" i="8" s="1"/>
  <c r="B11" i="8"/>
  <c r="F10" i="8" s="1"/>
  <c r="K10" i="8" s="1"/>
  <c r="B10" i="8"/>
  <c r="F9" i="8" s="1"/>
  <c r="B7" i="8"/>
  <c r="L17" i="8" l="1"/>
  <c r="G18" i="5"/>
  <c r="N8" i="5"/>
  <c r="L8" i="5"/>
  <c r="M9" i="5"/>
  <c r="N9" i="5"/>
  <c r="C20" i="5"/>
  <c r="C21" i="5" s="1"/>
  <c r="C22" i="5" s="1"/>
  <c r="M8" i="5"/>
  <c r="L16" i="8"/>
  <c r="K11" i="8"/>
  <c r="L13" i="8"/>
  <c r="K13" i="8"/>
  <c r="L14" i="8"/>
  <c r="K14" i="8"/>
  <c r="K8" i="8"/>
  <c r="J8" i="8"/>
  <c r="K9" i="8"/>
  <c r="J9" i="8"/>
  <c r="L8" i="8"/>
  <c r="L9" i="8"/>
  <c r="J10" i="8"/>
  <c r="L10" i="8"/>
  <c r="L11" i="8"/>
  <c r="J11" i="8"/>
  <c r="L12" i="8"/>
  <c r="J12" i="8"/>
  <c r="Q7" i="5"/>
  <c r="P7" i="5"/>
  <c r="O7" i="5"/>
  <c r="N7" i="5"/>
  <c r="M7" i="5"/>
  <c r="B22" i="5"/>
  <c r="G18" i="8"/>
  <c r="H18" i="8"/>
  <c r="I18" i="8"/>
  <c r="D20" i="8"/>
  <c r="D21" i="8" s="1"/>
  <c r="D22" i="8" s="1"/>
  <c r="E20" i="8"/>
  <c r="E21" i="8" s="1"/>
  <c r="E22" i="8" s="1"/>
  <c r="C20" i="8"/>
  <c r="C21" i="8" s="1"/>
  <c r="C22" i="8" s="1"/>
  <c r="E22" i="5" l="1"/>
  <c r="E21" i="5"/>
  <c r="D22" i="5"/>
  <c r="D21" i="5"/>
  <c r="J14" i="8" l="1"/>
  <c r="J13" i="8"/>
  <c r="P13" i="5" l="1"/>
  <c r="O13" i="5"/>
  <c r="Q13" i="5"/>
  <c r="N11" i="5"/>
  <c r="M11" i="5"/>
  <c r="L11" i="5"/>
  <c r="N12" i="5"/>
  <c r="L12" i="5"/>
  <c r="M12" i="5"/>
  <c r="N14" i="5"/>
  <c r="M14" i="5"/>
  <c r="L14" i="5"/>
  <c r="N15" i="5"/>
  <c r="B20" i="8" l="1"/>
  <c r="B21" i="8" s="1"/>
  <c r="Q18" i="5"/>
  <c r="P18" i="5"/>
  <c r="O18" i="5"/>
  <c r="P15" i="5"/>
  <c r="Q15" i="5"/>
  <c r="O15" i="5"/>
  <c r="O8" i="5"/>
  <c r="P8" i="5"/>
  <c r="Q8" i="5"/>
  <c r="O17" i="5"/>
  <c r="Q17" i="5"/>
  <c r="P17" i="5"/>
  <c r="P16" i="5"/>
  <c r="Q16" i="5"/>
  <c r="O16" i="5"/>
  <c r="Q14" i="5"/>
  <c r="P14" i="5"/>
  <c r="O14" i="5"/>
  <c r="P12" i="5"/>
  <c r="Q12" i="5"/>
  <c r="O12" i="5"/>
  <c r="O11" i="5"/>
  <c r="Q11" i="5"/>
  <c r="P11" i="5"/>
  <c r="Q10" i="5"/>
  <c r="P10" i="5"/>
  <c r="O10" i="5"/>
  <c r="Q9" i="5"/>
  <c r="P9" i="5"/>
  <c r="O9" i="5"/>
  <c r="N18" i="5"/>
  <c r="M18" i="5"/>
  <c r="L18" i="5"/>
  <c r="N10" i="5"/>
  <c r="M10" i="5"/>
  <c r="L10" i="5"/>
  <c r="M15" i="5"/>
  <c r="L15" i="5"/>
  <c r="N17" i="5"/>
  <c r="M17" i="5"/>
  <c r="L17" i="5"/>
  <c r="L16" i="5"/>
  <c r="N16" i="5"/>
  <c r="M16" i="5"/>
  <c r="L9" i="5"/>
  <c r="N13" i="5"/>
  <c r="M13" i="5"/>
  <c r="L13" i="5"/>
  <c r="B22" i="8" l="1"/>
  <c r="K17" i="8"/>
  <c r="J17" i="8"/>
  <c r="J15" i="8"/>
  <c r="K15" i="8"/>
  <c r="J18" i="8"/>
  <c r="L18" i="8"/>
  <c r="K18" i="8"/>
  <c r="J16" i="8"/>
  <c r="K16" i="8"/>
</calcChain>
</file>

<file path=xl/sharedStrings.xml><?xml version="1.0" encoding="utf-8"?>
<sst xmlns="http://schemas.openxmlformats.org/spreadsheetml/2006/main" count="240" uniqueCount="89">
  <si>
    <t>관리비</t>
    <phoneticPr fontId="1" type="noConversion"/>
  </si>
  <si>
    <t>1식</t>
    <phoneticPr fontId="1" type="noConversion"/>
  </si>
  <si>
    <t>2식</t>
    <phoneticPr fontId="1" type="noConversion"/>
  </si>
  <si>
    <t>3식</t>
    <phoneticPr fontId="1" type="noConversion"/>
  </si>
  <si>
    <t>구분</t>
    <phoneticPr fontId="1" type="noConversion"/>
  </si>
  <si>
    <t>(단위 : 원)</t>
  </si>
  <si>
    <t>식  비</t>
    <phoneticPr fontId="1" type="noConversion"/>
  </si>
  <si>
    <t>1인실</t>
    <phoneticPr fontId="1" type="noConversion"/>
  </si>
  <si>
    <t>2인실</t>
    <phoneticPr fontId="1" type="noConversion"/>
  </si>
  <si>
    <t>1주
(2.27.~3.05)</t>
    <phoneticPr fontId="1" type="noConversion"/>
  </si>
  <si>
    <t>2주
(3.06.~3.12..)</t>
    <phoneticPr fontId="1" type="noConversion"/>
  </si>
  <si>
    <t>3주
(3.13.~3.19.)</t>
    <phoneticPr fontId="1" type="noConversion"/>
  </si>
  <si>
    <t>4주
(3.20.~3.26.)</t>
    <phoneticPr fontId="1" type="noConversion"/>
  </si>
  <si>
    <t>5주
(3.27.~4.02)</t>
    <phoneticPr fontId="1" type="noConversion"/>
  </si>
  <si>
    <t>6주
(4.03.~4.09.)</t>
    <phoneticPr fontId="1" type="noConversion"/>
  </si>
  <si>
    <t>7주
(4.10.~4.16.)</t>
    <phoneticPr fontId="1" type="noConversion"/>
  </si>
  <si>
    <t>8주
(4.17.~4.23.)</t>
    <phoneticPr fontId="1" type="noConversion"/>
  </si>
  <si>
    <t>9주
(4.24.~4.30.)</t>
    <phoneticPr fontId="1" type="noConversion"/>
  </si>
  <si>
    <t>10주
(5.01.~5.07.)</t>
    <phoneticPr fontId="1" type="noConversion"/>
  </si>
  <si>
    <t>11주
(5.08.~5.14.)</t>
    <phoneticPr fontId="1" type="noConversion"/>
  </si>
  <si>
    <t>12주
(5.15.~5.21.)</t>
    <phoneticPr fontId="1" type="noConversion"/>
  </si>
  <si>
    <t>13주
(5.22.~5.28.)</t>
    <phoneticPr fontId="1" type="noConversion"/>
  </si>
  <si>
    <t>14주
(5.29.~6.04)</t>
    <phoneticPr fontId="1" type="noConversion"/>
  </si>
  <si>
    <t>15주
(6.05.~6.11.)</t>
    <phoneticPr fontId="1" type="noConversion"/>
  </si>
  <si>
    <t>16주
(6.12.~6.18.)</t>
    <phoneticPr fontId="1" type="noConversion"/>
  </si>
  <si>
    <t>1식</t>
    <phoneticPr fontId="1" type="noConversion"/>
  </si>
  <si>
    <t>2식</t>
    <phoneticPr fontId="1" type="noConversion"/>
  </si>
  <si>
    <t>3식</t>
    <phoneticPr fontId="1" type="noConversion"/>
  </si>
  <si>
    <t>한밭관(입사시 징수액)</t>
    <phoneticPr fontId="1" type="noConversion"/>
  </si>
  <si>
    <t>한밭관(퇴사시 환불액)</t>
    <phoneticPr fontId="1" type="noConversion"/>
  </si>
  <si>
    <t>1주
(2.28.~3.06)</t>
    <phoneticPr fontId="1" type="noConversion"/>
  </si>
  <si>
    <t>2주
(3.07.~3.13.)</t>
    <phoneticPr fontId="1" type="noConversion"/>
  </si>
  <si>
    <t>3주
(3.14.~3.20.)</t>
    <phoneticPr fontId="1" type="noConversion"/>
  </si>
  <si>
    <t>4주
(3.21.~3.27.)</t>
    <phoneticPr fontId="1" type="noConversion"/>
  </si>
  <si>
    <t>5주
(3.28.~4.03)</t>
    <phoneticPr fontId="1" type="noConversion"/>
  </si>
  <si>
    <t>6주
(4.04.~4.10.)</t>
    <phoneticPr fontId="1" type="noConversion"/>
  </si>
  <si>
    <t>7주
(4.11.~4.17.)</t>
    <phoneticPr fontId="1" type="noConversion"/>
  </si>
  <si>
    <t>8주
(4.18.~4.24.)</t>
    <phoneticPr fontId="1" type="noConversion"/>
  </si>
  <si>
    <t>9주
(4.25.~5.01)</t>
    <phoneticPr fontId="1" type="noConversion"/>
  </si>
  <si>
    <t>10주
(5.02.~5.08.)</t>
    <phoneticPr fontId="1" type="noConversion"/>
  </si>
  <si>
    <t>11주
(5.09.~5.15.)</t>
    <phoneticPr fontId="1" type="noConversion"/>
  </si>
  <si>
    <t>12주
(5.16.~5.22.)</t>
    <phoneticPr fontId="1" type="noConversion"/>
  </si>
  <si>
    <t>13주
(5.23.~5.29.)</t>
    <phoneticPr fontId="1" type="noConversion"/>
  </si>
  <si>
    <t>14주
(5.30.~6.05)</t>
    <phoneticPr fontId="1" type="noConversion"/>
  </si>
  <si>
    <t>15주
(6.06.~6.12.)</t>
    <phoneticPr fontId="1" type="noConversion"/>
  </si>
  <si>
    <t>16주
(6.13.~6.19.)</t>
    <phoneticPr fontId="1" type="noConversion"/>
  </si>
  <si>
    <t>계</t>
    <phoneticPr fontId="1" type="noConversion"/>
  </si>
  <si>
    <t>계</t>
  </si>
  <si>
    <t>관리비</t>
  </si>
  <si>
    <t>식  비</t>
  </si>
  <si>
    <t>1인실</t>
  </si>
  <si>
    <t>1식</t>
  </si>
  <si>
    <t>2식</t>
  </si>
  <si>
    <t>3식</t>
  </si>
  <si>
    <t>2인실</t>
  </si>
  <si>
    <t>한밭관(분할납부 퇴사시 환불액)</t>
    <phoneticPr fontId="1" type="noConversion"/>
  </si>
  <si>
    <t>1인실(계)</t>
    <phoneticPr fontId="1" type="noConversion"/>
  </si>
  <si>
    <t>2인실(계)</t>
    <phoneticPr fontId="1" type="noConversion"/>
  </si>
  <si>
    <t>1인실(계)</t>
    <phoneticPr fontId="1" type="noConversion"/>
  </si>
  <si>
    <t>2인실(계)</t>
    <phoneticPr fontId="1" type="noConversion"/>
  </si>
  <si>
    <r>
      <t xml:space="preserve">한밭관(분할납부 </t>
    </r>
    <r>
      <rPr>
        <sz val="9"/>
        <color rgb="FFFF0000"/>
        <rFont val="돋움"/>
        <family val="3"/>
        <charset val="129"/>
      </rPr>
      <t>입사자</t>
    </r>
    <r>
      <rPr>
        <sz val="9"/>
        <rFont val="돋움"/>
        <family val="3"/>
        <charset val="129"/>
      </rPr>
      <t xml:space="preserve"> 징수액)</t>
    </r>
    <phoneticPr fontId="1" type="noConversion"/>
  </si>
  <si>
    <t>2식</t>
    <phoneticPr fontId="1" type="noConversion"/>
  </si>
  <si>
    <t>2024학년도 1학기 생활관비 징수 및 환불 조견표</t>
    <phoneticPr fontId="1" type="noConversion"/>
  </si>
  <si>
    <t>2주
(3.09.~3.15.)</t>
    <phoneticPr fontId="1" type="noConversion"/>
  </si>
  <si>
    <t>3주
(3.16.~3.22.)</t>
    <phoneticPr fontId="1" type="noConversion"/>
  </si>
  <si>
    <t>4주
(3.23.~3.29.)</t>
    <phoneticPr fontId="1" type="noConversion"/>
  </si>
  <si>
    <t>6주
(4.06.~4.12.)</t>
    <phoneticPr fontId="1" type="noConversion"/>
  </si>
  <si>
    <t>7주
(4.13.~4.19.)</t>
    <phoneticPr fontId="1" type="noConversion"/>
  </si>
  <si>
    <t>8주
(4.20.~4.26.)</t>
    <phoneticPr fontId="1" type="noConversion"/>
  </si>
  <si>
    <t>10주
(5.04.~5.10.)</t>
    <phoneticPr fontId="1" type="noConversion"/>
  </si>
  <si>
    <t>11주
(5.11.~5.17.)</t>
    <phoneticPr fontId="1" type="noConversion"/>
  </si>
  <si>
    <t>12주
(5.18.~5.24.)</t>
    <phoneticPr fontId="1" type="noConversion"/>
  </si>
  <si>
    <t>13주
(5.25.~5.31.)</t>
    <phoneticPr fontId="1" type="noConversion"/>
  </si>
  <si>
    <t>14주
(6.01.~6.07.)</t>
    <phoneticPr fontId="1" type="noConversion"/>
  </si>
  <si>
    <t>15주
(6.08.~6.14.)</t>
    <phoneticPr fontId="1" type="noConversion"/>
  </si>
  <si>
    <t>16주
(6.15.~6.22.)</t>
    <phoneticPr fontId="1" type="noConversion"/>
  </si>
  <si>
    <t>9주
(4.27.~5.03.)</t>
    <phoneticPr fontId="1" type="noConversion"/>
  </si>
  <si>
    <t>5주
(3.30.~4.05.)</t>
    <phoneticPr fontId="1" type="noConversion"/>
  </si>
  <si>
    <t>1주
(3.02.~3.08.)</t>
    <phoneticPr fontId="1" type="noConversion"/>
  </si>
  <si>
    <t xml:space="preserve"> 제2BTL관(입사시 징수액)</t>
    <phoneticPr fontId="1" type="noConversion"/>
  </si>
  <si>
    <t>제2BTL관(퇴사시 환불액) 계</t>
    <phoneticPr fontId="1" type="noConversion"/>
  </si>
  <si>
    <r>
      <t xml:space="preserve">제2BTL관(분할납부 </t>
    </r>
    <r>
      <rPr>
        <sz val="9"/>
        <color rgb="FFFF0000"/>
        <rFont val="돋움"/>
        <family val="3"/>
        <charset val="129"/>
      </rPr>
      <t>입사자</t>
    </r>
    <r>
      <rPr>
        <sz val="9"/>
        <rFont val="돋움"/>
        <family val="3"/>
        <charset val="129"/>
      </rPr>
      <t xml:space="preserve"> 징수액)</t>
    </r>
    <phoneticPr fontId="1" type="noConversion"/>
  </si>
  <si>
    <t>제2BTL관(분할납부 퇴사시 환불액) 계</t>
    <phoneticPr fontId="1" type="noConversion"/>
  </si>
  <si>
    <t xml:space="preserve"> 제1BTL관(입사시 징수액)</t>
    <phoneticPr fontId="1" type="noConversion"/>
  </si>
  <si>
    <t>제1BTL관(퇴사시 환불액) 계</t>
    <phoneticPr fontId="1" type="noConversion"/>
  </si>
  <si>
    <r>
      <t xml:space="preserve">제1BTL관(분할납부 </t>
    </r>
    <r>
      <rPr>
        <sz val="9"/>
        <color rgb="FFFF0000"/>
        <rFont val="돋움"/>
        <family val="3"/>
        <charset val="129"/>
      </rPr>
      <t>입사자</t>
    </r>
    <r>
      <rPr>
        <sz val="9"/>
        <rFont val="돋움"/>
        <family val="3"/>
        <charset val="129"/>
      </rPr>
      <t xml:space="preserve"> 징수액)</t>
    </r>
    <phoneticPr fontId="1" type="noConversion"/>
  </si>
  <si>
    <t>제1BTL관(분할납부 퇴사시 환불액) 계</t>
    <phoneticPr fontId="1" type="noConversion"/>
  </si>
  <si>
    <t>(단위 : 원)</t>
    <phoneticPr fontId="1" type="noConversion"/>
  </si>
  <si>
    <t>2024학년도 1학기 생활관비 징수 및 환불 조견표(원단위 절사)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</si>
</sst>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10"/>
      <name val="맑은 고딕"/>
      <family val="3"/>
      <charset val="129"/>
    </font>
    <font>
      <sz val="18"/>
      <name val="맑은 고딕"/>
      <family val="3"/>
      <charset val="129"/>
    </font>
    <font>
      <u/>
      <sz val="9"/>
      <name val="돋움"/>
      <family val="3"/>
      <charset val="129"/>
    </font>
    <font>
      <sz val="8"/>
      <color theme="1"/>
      <name val="돋움"/>
      <family val="3"/>
      <charset val="129"/>
    </font>
    <font>
      <b/>
      <sz val="8"/>
      <name val="돋움"/>
      <family val="3"/>
      <charset val="129"/>
    </font>
    <font>
      <b/>
      <sz val="9"/>
      <color rgb="FF0033CC"/>
      <name val="돋움"/>
      <family val="3"/>
      <charset val="129"/>
    </font>
    <font>
      <b/>
      <sz val="8"/>
      <color rgb="FF0033CC"/>
      <name val="돋움"/>
      <family val="3"/>
      <charset val="129"/>
    </font>
    <font>
      <sz val="9"/>
      <color theme="1"/>
      <name val="돋움"/>
      <family val="3"/>
      <charset val="129"/>
    </font>
    <font>
      <sz val="9"/>
      <name val="돋움"/>
      <family val="3"/>
      <charset val="129"/>
    </font>
    <font>
      <sz val="8"/>
      <color rgb="FF0033CC"/>
      <name val="돋움"/>
      <family val="3"/>
      <charset val="129"/>
    </font>
    <font>
      <sz val="9"/>
      <color rgb="FFFF0000"/>
      <name val="돋움"/>
      <family val="3"/>
      <charset val="129"/>
    </font>
    <font>
      <b/>
      <u/>
      <sz val="9"/>
      <color rgb="FF0033CC"/>
      <name val="돋움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0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theme="1"/>
      </right>
      <top/>
      <bottom style="hair">
        <color indexed="64"/>
      </bottom>
      <diagonal/>
    </border>
    <border>
      <left style="thin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theme="1"/>
      </right>
      <top style="hair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/>
      <bottom style="medium">
        <color indexed="64"/>
      </bottom>
      <diagonal/>
    </border>
    <border>
      <left style="hair">
        <color theme="1"/>
      </left>
      <right style="hair">
        <color theme="1"/>
      </right>
      <top/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thin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 style="hair">
        <color indexed="64"/>
      </top>
      <bottom/>
      <diagonal/>
    </border>
    <border>
      <left style="hair">
        <color theme="1"/>
      </left>
      <right style="hair">
        <color theme="1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hair">
        <color theme="1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theme="1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 style="hair">
        <color theme="1"/>
      </left>
      <right/>
      <top style="hair">
        <color indexed="64"/>
      </top>
      <bottom style="hair">
        <color indexed="64"/>
      </bottom>
      <diagonal/>
    </border>
    <border>
      <left style="hair">
        <color theme="1"/>
      </left>
      <right/>
      <top style="hair">
        <color indexed="64"/>
      </top>
      <bottom style="thin">
        <color theme="1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hair">
        <color indexed="64"/>
      </bottom>
      <diagonal/>
    </border>
    <border>
      <left/>
      <right style="thick">
        <color rgb="FFFF0000"/>
      </right>
      <top style="thin">
        <color indexed="64"/>
      </top>
      <bottom style="hair">
        <color theme="1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medium">
        <color indexed="64"/>
      </bottom>
      <diagonal/>
    </border>
    <border>
      <left style="thick">
        <color rgb="FFFF0000"/>
      </left>
      <right style="hair">
        <color indexed="64"/>
      </right>
      <top/>
      <bottom style="hair">
        <color indexed="64"/>
      </bottom>
      <diagonal/>
    </border>
    <border>
      <left style="hair">
        <color theme="1"/>
      </left>
      <right style="thick">
        <color rgb="FFFF0000"/>
      </right>
      <top/>
      <bottom style="hair">
        <color indexed="64"/>
      </bottom>
      <diagonal/>
    </border>
    <border>
      <left style="thick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thick">
        <color rgb="FFFF0000"/>
      </right>
      <top style="hair">
        <color indexed="64"/>
      </top>
      <bottom style="hair">
        <color indexed="64"/>
      </bottom>
      <diagonal/>
    </border>
    <border>
      <left style="thick">
        <color rgb="FFFF0000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theme="1"/>
      </left>
      <right style="thick">
        <color rgb="FFFF0000"/>
      </right>
      <top style="thin">
        <color indexed="64"/>
      </top>
      <bottom style="hair">
        <color indexed="64"/>
      </bottom>
      <diagonal/>
    </border>
    <border>
      <left style="thick">
        <color rgb="FFFF0000"/>
      </left>
      <right style="hair">
        <color indexed="64"/>
      </right>
      <top style="hair">
        <color indexed="64"/>
      </top>
      <bottom style="thick">
        <color rgb="FFFF0000"/>
      </bottom>
      <diagonal/>
    </border>
    <border>
      <left/>
      <right/>
      <top style="hair">
        <color indexed="64"/>
      </top>
      <bottom style="thick">
        <color rgb="FFFF0000"/>
      </bottom>
      <diagonal/>
    </border>
    <border>
      <left style="hair">
        <color theme="1"/>
      </left>
      <right style="hair">
        <color theme="1"/>
      </right>
      <top style="hair">
        <color indexed="64"/>
      </top>
      <bottom style="thick">
        <color rgb="FFFF0000"/>
      </bottom>
      <diagonal/>
    </border>
    <border>
      <left style="hair">
        <color theme="1"/>
      </left>
      <right style="thick">
        <color rgb="FFFF0000"/>
      </right>
      <top style="hair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/>
      <right style="thick">
        <color rgb="FFFF0000"/>
      </right>
      <top/>
      <bottom style="hair">
        <color indexed="64"/>
      </bottom>
      <diagonal/>
    </border>
    <border>
      <left/>
      <right style="thick">
        <color rgb="FFFF0000"/>
      </right>
      <top style="hair">
        <color indexed="64"/>
      </top>
      <bottom style="hair">
        <color indexed="64"/>
      </bottom>
      <diagonal/>
    </border>
    <border>
      <left/>
      <right style="thick">
        <color rgb="FFFF0000"/>
      </right>
      <top style="hair">
        <color indexed="64"/>
      </top>
      <bottom/>
      <diagonal/>
    </border>
    <border>
      <left/>
      <right style="thick">
        <color rgb="FFFF0000"/>
      </right>
      <top style="hair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/>
      <bottom style="hair">
        <color indexed="64"/>
      </bottom>
      <diagonal/>
    </border>
    <border>
      <left/>
      <right style="thick">
        <color rgb="FFFF0000"/>
      </right>
      <top style="thin">
        <color indexed="64"/>
      </top>
      <bottom style="hair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hair">
        <color theme="1"/>
      </left>
      <right style="hair">
        <color theme="1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 style="hair">
        <color indexed="64"/>
      </top>
      <bottom style="hair">
        <color indexed="64"/>
      </bottom>
      <diagonal/>
    </border>
    <border>
      <left style="thick">
        <color rgb="FFFF0000"/>
      </left>
      <right/>
      <top style="hair">
        <color indexed="64"/>
      </top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hair">
        <color theme="1"/>
      </right>
      <top style="thin">
        <color indexed="64"/>
      </top>
      <bottom style="hair">
        <color indexed="64"/>
      </bottom>
      <diagonal/>
    </border>
    <border>
      <left/>
      <right style="hair">
        <color theme="1"/>
      </right>
      <top/>
      <bottom style="hair">
        <color indexed="64"/>
      </bottom>
      <diagonal/>
    </border>
    <border>
      <left/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ck">
        <color rgb="FFFF0000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 style="thick">
        <color rgb="FFFF0000"/>
      </left>
      <right/>
      <top style="thin">
        <color theme="1"/>
      </top>
      <bottom style="hair">
        <color indexed="64"/>
      </bottom>
      <diagonal/>
    </border>
    <border>
      <left/>
      <right/>
      <top style="thin">
        <color theme="1"/>
      </top>
      <bottom style="hair">
        <color indexed="64"/>
      </bottom>
      <diagonal/>
    </border>
    <border>
      <left/>
      <right style="thick">
        <color rgb="FFFF0000"/>
      </right>
      <top style="thin">
        <color theme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theme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thick">
        <color rgb="FFFF0000"/>
      </bottom>
      <diagonal/>
    </border>
    <border>
      <left style="medium">
        <color indexed="64"/>
      </left>
      <right style="hair">
        <color theme="1"/>
      </right>
      <top style="hair">
        <color indexed="64"/>
      </top>
      <bottom style="thin">
        <color indexed="64"/>
      </bottom>
      <diagonal/>
    </border>
    <border>
      <left style="hair">
        <color theme="1"/>
      </left>
      <right style="thick">
        <color rgb="FFFF0000"/>
      </right>
      <top style="hair">
        <color theme="1"/>
      </top>
      <bottom/>
      <diagonal/>
    </border>
    <border>
      <left/>
      <right style="thick">
        <color rgb="FFFF000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theme="1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theme="1"/>
      </right>
      <top style="thin">
        <color theme="1"/>
      </top>
      <bottom style="hair">
        <color indexed="64"/>
      </bottom>
      <diagonal/>
    </border>
    <border>
      <left style="hair">
        <color theme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theme="1"/>
      </right>
      <top style="hair">
        <color indexed="64"/>
      </top>
      <bottom style="thick">
        <color rgb="FFFF0000"/>
      </bottom>
      <diagonal/>
    </border>
    <border>
      <left style="thick">
        <color rgb="FFFF0000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theme="1"/>
      </bottom>
      <diagonal/>
    </border>
    <border>
      <left style="hair">
        <color theme="1"/>
      </left>
      <right style="thin">
        <color indexed="64"/>
      </right>
      <top style="hair">
        <color theme="1"/>
      </top>
      <bottom/>
      <diagonal/>
    </border>
    <border>
      <left style="hair">
        <color theme="1"/>
      </left>
      <right style="thin">
        <color indexed="64"/>
      </right>
      <top/>
      <bottom style="medium">
        <color indexed="64"/>
      </bottom>
      <diagonal/>
    </border>
    <border>
      <left style="hair">
        <color theme="1"/>
      </left>
      <right style="thin">
        <color indexed="64"/>
      </right>
      <top style="hair">
        <color indexed="64"/>
      </top>
      <bottom style="thick">
        <color rgb="FFFF0000"/>
      </bottom>
      <diagonal/>
    </border>
    <border>
      <left/>
      <right style="thin">
        <color theme="1"/>
      </right>
      <top style="hair">
        <color indexed="64"/>
      </top>
      <bottom style="hair">
        <color indexed="64"/>
      </bottom>
      <diagonal/>
    </border>
    <border>
      <left/>
      <right style="thin">
        <color theme="1"/>
      </right>
      <top style="hair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hair">
        <color indexed="64"/>
      </bottom>
      <diagonal/>
    </border>
    <border>
      <left/>
      <right style="thin">
        <color theme="1"/>
      </right>
      <top style="hair">
        <color indexed="64"/>
      </top>
      <bottom style="thick">
        <color rgb="FFFF0000"/>
      </bottom>
      <diagonal/>
    </border>
    <border>
      <left style="hair">
        <color theme="1"/>
      </left>
      <right style="thin">
        <color theme="1"/>
      </right>
      <top style="hair">
        <color theme="1"/>
      </top>
      <bottom/>
      <diagonal/>
    </border>
    <border>
      <left style="hair">
        <color theme="1"/>
      </left>
      <right style="thin">
        <color theme="1"/>
      </right>
      <top/>
      <bottom style="medium">
        <color indexed="64"/>
      </bottom>
      <diagonal/>
    </border>
    <border>
      <left/>
      <right style="thin">
        <color theme="1"/>
      </right>
      <top style="thin">
        <color indexed="64"/>
      </top>
      <bottom style="hair">
        <color theme="1"/>
      </bottom>
      <diagonal/>
    </border>
    <border>
      <left style="thin">
        <color theme="1"/>
      </left>
      <right style="hair">
        <color theme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theme="1"/>
      </right>
      <top style="medium">
        <color indexed="64"/>
      </top>
      <bottom style="hair">
        <color indexed="64"/>
      </bottom>
      <diagonal/>
    </border>
    <border>
      <left/>
      <right style="hair">
        <color theme="1"/>
      </right>
      <top style="medium">
        <color indexed="64"/>
      </top>
      <bottom/>
      <diagonal/>
    </border>
    <border>
      <left/>
      <right style="hair">
        <color theme="1"/>
      </right>
      <top style="medium">
        <color indexed="64"/>
      </top>
      <bottom style="hair">
        <color indexed="64"/>
      </bottom>
      <diagonal/>
    </border>
    <border>
      <left/>
      <right style="hair">
        <color theme="1"/>
      </right>
      <top style="hair">
        <color indexed="64"/>
      </top>
      <bottom style="thin">
        <color theme="1"/>
      </bottom>
      <diagonal/>
    </border>
    <border>
      <left/>
      <right style="hair">
        <color theme="1"/>
      </right>
      <top/>
      <bottom/>
      <diagonal/>
    </border>
    <border>
      <left/>
      <right style="hair">
        <color theme="1"/>
      </right>
      <top/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indexed="64"/>
      </top>
      <bottom style="thin">
        <color indexed="64"/>
      </bottom>
      <diagonal/>
    </border>
    <border>
      <left style="hair">
        <color theme="1"/>
      </left>
      <right style="thick">
        <color rgb="FFFF0000"/>
      </right>
      <top style="hair">
        <color indexed="64"/>
      </top>
      <bottom style="thin">
        <color indexed="64"/>
      </bottom>
      <diagonal/>
    </border>
    <border>
      <left style="thick">
        <color rgb="FFFF0000"/>
      </left>
      <right style="hair">
        <color theme="1"/>
      </right>
      <top style="medium">
        <color indexed="64"/>
      </top>
      <bottom style="hair">
        <color indexed="64"/>
      </bottom>
      <diagonal/>
    </border>
    <border>
      <left style="thick">
        <color rgb="FFFF0000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ck">
        <color rgb="FFFF0000"/>
      </left>
      <right style="hair">
        <color theme="1"/>
      </right>
      <top style="hair">
        <color indexed="64"/>
      </top>
      <bottom style="thin">
        <color indexed="64"/>
      </bottom>
      <diagonal/>
    </border>
    <border>
      <left style="thick">
        <color rgb="FFFF0000"/>
      </left>
      <right style="hair">
        <color theme="1"/>
      </right>
      <top/>
      <bottom style="hair">
        <color indexed="64"/>
      </bottom>
      <diagonal/>
    </border>
    <border>
      <left style="thick">
        <color rgb="FFFF0000"/>
      </left>
      <right style="hair">
        <color theme="1"/>
      </right>
      <top style="hair">
        <color indexed="64"/>
      </top>
      <bottom style="thick">
        <color rgb="FFFF0000"/>
      </bottom>
      <diagonal/>
    </border>
    <border>
      <left style="hair">
        <color theme="1"/>
      </left>
      <right style="hair">
        <color theme="1"/>
      </right>
      <top style="medium">
        <color indexed="64"/>
      </top>
      <bottom style="hair">
        <color indexed="64"/>
      </bottom>
      <diagonal/>
    </border>
    <border>
      <left/>
      <right style="hair">
        <color theme="1"/>
      </right>
      <top style="hair">
        <color theme="1"/>
      </top>
      <bottom/>
      <diagonal/>
    </border>
    <border>
      <left/>
      <right style="hair">
        <color theme="1"/>
      </right>
      <top/>
      <bottom style="medium">
        <color indexed="64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/>
      <diagonal/>
    </border>
    <border>
      <left style="hair">
        <color indexed="64"/>
      </left>
      <right style="hair">
        <color theme="1"/>
      </right>
      <top/>
      <bottom style="medium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medium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indexed="64"/>
      </top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thick">
        <color rgb="FFFF0000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rgb="FFFF0000"/>
      </bottom>
      <diagonal/>
    </border>
    <border>
      <left style="hair">
        <color theme="1"/>
      </left>
      <right/>
      <top style="thin">
        <color indexed="64"/>
      </top>
      <bottom style="hair">
        <color theme="1"/>
      </bottom>
      <diagonal/>
    </border>
    <border>
      <left/>
      <right style="hair">
        <color theme="1"/>
      </right>
      <top style="hair">
        <color indexed="64"/>
      </top>
      <bottom/>
      <diagonal/>
    </border>
    <border>
      <left style="medium">
        <color indexed="64"/>
      </left>
      <right style="hair">
        <color theme="1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theme="1"/>
      </right>
      <top/>
      <bottom style="hair">
        <color indexed="64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 style="hair">
        <color theme="1"/>
      </left>
      <right/>
      <top/>
      <bottom style="hair">
        <color indexed="64"/>
      </bottom>
      <diagonal/>
    </border>
    <border>
      <left style="hair">
        <color theme="1"/>
      </left>
      <right/>
      <top style="hair">
        <color indexed="64"/>
      </top>
      <bottom style="thin">
        <color indexed="64"/>
      </bottom>
      <diagonal/>
    </border>
    <border>
      <left style="hair">
        <color theme="1"/>
      </left>
      <right/>
      <top style="hair">
        <color indexed="64"/>
      </top>
      <bottom style="hair">
        <color theme="1"/>
      </bottom>
      <diagonal/>
    </border>
    <border>
      <left style="hair">
        <color theme="1"/>
      </left>
      <right/>
      <top style="hair">
        <color indexed="64"/>
      </top>
      <bottom/>
      <diagonal/>
    </border>
    <border>
      <left style="hair">
        <color theme="1"/>
      </left>
      <right/>
      <top style="thin">
        <color indexed="64"/>
      </top>
      <bottom style="hair">
        <color indexed="64"/>
      </bottom>
      <diagonal/>
    </border>
    <border>
      <left style="hair">
        <color theme="1"/>
      </left>
      <right/>
      <top/>
      <bottom style="thin">
        <color indexed="64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thin">
        <color indexed="64"/>
      </bottom>
      <diagonal/>
    </border>
    <border>
      <left style="hair">
        <color theme="1"/>
      </left>
      <right/>
      <top style="hair">
        <color theme="1"/>
      </top>
      <bottom style="thin">
        <color indexed="64"/>
      </bottom>
      <diagonal/>
    </border>
    <border>
      <left/>
      <right/>
      <top/>
      <bottom style="hair">
        <color theme="1"/>
      </bottom>
      <diagonal/>
    </border>
    <border>
      <left/>
      <right style="thick">
        <color rgb="FFFF0000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thick">
        <color rgb="FFFF0000"/>
      </bottom>
      <diagonal/>
    </border>
    <border>
      <left style="hair">
        <color theme="1"/>
      </left>
      <right style="hair">
        <color theme="1"/>
      </right>
      <top/>
      <bottom style="medium">
        <color theme="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 style="hair">
        <color theme="1"/>
      </left>
      <right style="thick">
        <color rgb="FFFF0000"/>
      </right>
      <top/>
      <bottom style="medium">
        <color theme="1"/>
      </bottom>
      <diagonal/>
    </border>
    <border>
      <left style="thick">
        <color rgb="FFFF0000"/>
      </left>
      <right/>
      <top/>
      <bottom style="medium">
        <color theme="1"/>
      </bottom>
      <diagonal/>
    </border>
    <border>
      <left style="hair">
        <color auto="1"/>
      </left>
      <right style="hair">
        <color auto="1"/>
      </right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ck">
        <color rgb="FFFF0000"/>
      </left>
      <right style="hair">
        <color theme="1"/>
      </right>
      <top style="thin">
        <color indexed="64"/>
      </top>
      <bottom style="hair">
        <color indexed="64"/>
      </bottom>
      <diagonal/>
    </border>
    <border>
      <left style="thick">
        <color rgb="FFFF0000"/>
      </left>
      <right style="hair">
        <color theme="1"/>
      </right>
      <top/>
      <bottom/>
      <diagonal/>
    </border>
    <border>
      <left style="thick">
        <color rgb="FFFF0000"/>
      </left>
      <right style="hair">
        <color theme="1"/>
      </right>
      <top style="hair">
        <color indexed="64"/>
      </top>
      <bottom/>
      <diagonal/>
    </border>
    <border>
      <left style="thick">
        <color rgb="FFFF0000"/>
      </left>
      <right style="hair">
        <color theme="1"/>
      </right>
      <top/>
      <bottom style="thin">
        <color indexed="64"/>
      </bottom>
      <diagonal/>
    </border>
    <border>
      <left/>
      <right style="thick">
        <color rgb="FFFF0000"/>
      </right>
      <top style="hair">
        <color theme="1"/>
      </top>
      <bottom style="hair">
        <color theme="1"/>
      </bottom>
      <diagonal/>
    </border>
    <border>
      <left/>
      <right style="thick">
        <color rgb="FFFF0000"/>
      </right>
      <top style="hair">
        <color indexed="64"/>
      </top>
      <bottom style="hair">
        <color theme="1"/>
      </bottom>
      <diagonal/>
    </border>
    <border>
      <left style="thick">
        <color rgb="FFFF0000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ck">
        <color rgb="FFFF0000"/>
      </left>
      <right style="hair">
        <color theme="1"/>
      </right>
      <top/>
      <bottom style="medium">
        <color rgb="FFFF0000"/>
      </bottom>
      <diagonal/>
    </border>
    <border>
      <left/>
      <right style="hair">
        <color theme="1"/>
      </right>
      <top/>
      <bottom style="medium">
        <color rgb="FFFF0000"/>
      </bottom>
      <diagonal/>
    </border>
    <border>
      <left style="hair">
        <color theme="1"/>
      </left>
      <right style="hair">
        <color theme="1"/>
      </right>
      <top/>
      <bottom style="medium">
        <color rgb="FFFF0000"/>
      </bottom>
      <diagonal/>
    </border>
    <border>
      <left style="hair">
        <color theme="1"/>
      </left>
      <right style="thick">
        <color rgb="FFFF0000"/>
      </right>
      <top/>
      <bottom style="medium">
        <color rgb="FFFF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theme="1"/>
      </left>
      <right/>
      <top style="thin">
        <color theme="1"/>
      </top>
      <bottom style="hair">
        <color theme="1"/>
      </bottom>
      <diagonal/>
    </border>
    <border>
      <left/>
      <right/>
      <top style="thin">
        <color theme="1"/>
      </top>
      <bottom style="hair">
        <color theme="1"/>
      </bottom>
      <diagonal/>
    </border>
    <border>
      <left/>
      <right style="thick">
        <color rgb="FFFF0000"/>
      </right>
      <top style="thin">
        <color theme="1"/>
      </top>
      <bottom style="hair">
        <color theme="1"/>
      </bottom>
      <diagonal/>
    </border>
    <border>
      <left/>
      <right style="thick">
        <color rgb="FFFF0000"/>
      </right>
      <top style="hair">
        <color indexed="64"/>
      </top>
      <bottom style="thin">
        <color theme="1"/>
      </bottom>
      <diagonal/>
    </border>
    <border>
      <left/>
      <right/>
      <top style="hair">
        <color indexed="64"/>
      </top>
      <bottom style="thin">
        <color theme="1"/>
      </bottom>
      <diagonal/>
    </border>
    <border>
      <left style="hair">
        <color theme="1"/>
      </left>
      <right style="hair">
        <color indexed="64"/>
      </right>
      <top style="hair">
        <color indexed="64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theme="1"/>
      </bottom>
      <diagonal/>
    </border>
    <border>
      <left style="thin">
        <color theme="1"/>
      </left>
      <right style="hair">
        <color theme="1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hair">
        <color theme="1"/>
      </right>
      <top/>
      <bottom style="thin">
        <color indexed="64"/>
      </bottom>
      <diagonal/>
    </border>
    <border>
      <left style="thin">
        <color indexed="64"/>
      </left>
      <right style="hair">
        <color theme="1"/>
      </right>
      <top style="thin">
        <color indexed="64"/>
      </top>
      <bottom style="hair">
        <color indexed="64"/>
      </bottom>
      <diagonal/>
    </border>
    <border>
      <left style="hair">
        <color theme="1"/>
      </left>
      <right style="thick">
        <color rgb="FFFF0000"/>
      </right>
      <top style="hair">
        <color indexed="64"/>
      </top>
      <bottom style="thin">
        <color theme="1"/>
      </bottom>
      <diagonal/>
    </border>
    <border>
      <left style="hair">
        <color indexed="64"/>
      </left>
      <right/>
      <top style="hair">
        <color indexed="64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422">
    <xf numFmtId="0" fontId="0" fillId="0" borderId="0" xfId="0">
      <alignment vertical="center"/>
    </xf>
    <xf numFmtId="176" fontId="2" fillId="0" borderId="0" xfId="0" applyNumberFormat="1" applyFont="1" applyAlignment="1">
      <alignment horizontal="center" vertical="center"/>
    </xf>
    <xf numFmtId="176" fontId="1" fillId="0" borderId="9" xfId="0" applyNumberFormat="1" applyFont="1" applyBorder="1" applyAlignment="1">
      <alignment horizontal="right" vertical="center"/>
    </xf>
    <xf numFmtId="176" fontId="1" fillId="0" borderId="10" xfId="0" applyNumberFormat="1" applyFont="1" applyBorder="1">
      <alignment vertical="center"/>
    </xf>
    <xf numFmtId="176" fontId="1" fillId="0" borderId="25" xfId="0" applyNumberFormat="1" applyFont="1" applyBorder="1" applyAlignment="1">
      <alignment horizontal="right" vertical="center"/>
    </xf>
    <xf numFmtId="176" fontId="1" fillId="0" borderId="26" xfId="0" applyNumberFormat="1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1" fillId="0" borderId="65" xfId="0" applyNumberFormat="1" applyFont="1" applyBorder="1">
      <alignment vertical="center"/>
    </xf>
    <xf numFmtId="176" fontId="2" fillId="5" borderId="83" xfId="0" applyNumberFormat="1" applyFont="1" applyFill="1" applyBorder="1" applyAlignment="1">
      <alignment horizontal="center" vertical="center" wrapText="1"/>
    </xf>
    <xf numFmtId="176" fontId="2" fillId="5" borderId="84" xfId="0" applyNumberFormat="1" applyFont="1" applyFill="1" applyBorder="1" applyAlignment="1">
      <alignment horizontal="center" vertical="center" wrapText="1"/>
    </xf>
    <xf numFmtId="176" fontId="2" fillId="5" borderId="85" xfId="0" applyNumberFormat="1" applyFont="1" applyFill="1" applyBorder="1" applyAlignment="1">
      <alignment horizontal="center" vertical="center" wrapText="1"/>
    </xf>
    <xf numFmtId="176" fontId="2" fillId="5" borderId="86" xfId="0" applyNumberFormat="1" applyFont="1" applyFill="1" applyBorder="1" applyAlignment="1">
      <alignment horizontal="center" vertical="center" wrapText="1"/>
    </xf>
    <xf numFmtId="176" fontId="2" fillId="7" borderId="84" xfId="0" applyNumberFormat="1" applyFont="1" applyFill="1" applyBorder="1" applyAlignment="1">
      <alignment horizontal="center" vertical="center" wrapText="1"/>
    </xf>
    <xf numFmtId="176" fontId="2" fillId="7" borderId="85" xfId="0" applyNumberFormat="1" applyFont="1" applyFill="1" applyBorder="1" applyAlignment="1">
      <alignment horizontal="center" vertical="center" wrapText="1"/>
    </xf>
    <xf numFmtId="176" fontId="2" fillId="7" borderId="87" xfId="0" applyNumberFormat="1" applyFont="1" applyFill="1" applyBorder="1" applyAlignment="1">
      <alignment horizontal="center" vertical="center" wrapText="1"/>
    </xf>
    <xf numFmtId="176" fontId="2" fillId="6" borderId="88" xfId="0" applyNumberFormat="1" applyFont="1" applyFill="1" applyBorder="1" applyAlignment="1">
      <alignment horizontal="center" vertical="center" wrapText="1"/>
    </xf>
    <xf numFmtId="176" fontId="2" fillId="6" borderId="85" xfId="0" applyNumberFormat="1" applyFont="1" applyFill="1" applyBorder="1" applyAlignment="1">
      <alignment horizontal="center" vertical="center" wrapText="1"/>
    </xf>
    <xf numFmtId="176" fontId="2" fillId="6" borderId="86" xfId="0" applyNumberFormat="1" applyFont="1" applyFill="1" applyBorder="1" applyAlignment="1">
      <alignment horizontal="center" vertical="center" wrapText="1"/>
    </xf>
    <xf numFmtId="176" fontId="2" fillId="8" borderId="84" xfId="0" applyNumberFormat="1" applyFont="1" applyFill="1" applyBorder="1" applyAlignment="1">
      <alignment horizontal="center" vertical="center" wrapText="1"/>
    </xf>
    <xf numFmtId="176" fontId="2" fillId="8" borderId="85" xfId="0" applyNumberFormat="1" applyFont="1" applyFill="1" applyBorder="1" applyAlignment="1">
      <alignment horizontal="center" vertical="center" wrapText="1"/>
    </xf>
    <xf numFmtId="176" fontId="2" fillId="8" borderId="86" xfId="0" applyNumberFormat="1" applyFont="1" applyFill="1" applyBorder="1" applyAlignment="1">
      <alignment horizontal="center" vertical="center" wrapText="1"/>
    </xf>
    <xf numFmtId="176" fontId="6" fillId="4" borderId="69" xfId="0" applyNumberFormat="1" applyFont="1" applyFill="1" applyBorder="1">
      <alignment vertical="center"/>
    </xf>
    <xf numFmtId="176" fontId="6" fillId="4" borderId="9" xfId="0" applyNumberFormat="1" applyFont="1" applyFill="1" applyBorder="1">
      <alignment vertical="center"/>
    </xf>
    <xf numFmtId="176" fontId="6" fillId="4" borderId="10" xfId="0" applyNumberFormat="1" applyFont="1" applyFill="1" applyBorder="1">
      <alignment vertical="center"/>
    </xf>
    <xf numFmtId="176" fontId="9" fillId="0" borderId="57" xfId="0" applyNumberFormat="1" applyFont="1" applyBorder="1">
      <alignment vertical="center"/>
    </xf>
    <xf numFmtId="176" fontId="1" fillId="0" borderId="77" xfId="0" applyNumberFormat="1" applyFont="1" applyBorder="1">
      <alignment vertical="center"/>
    </xf>
    <xf numFmtId="176" fontId="1" fillId="0" borderId="76" xfId="0" applyNumberFormat="1" applyFont="1" applyBorder="1">
      <alignment vertical="center"/>
    </xf>
    <xf numFmtId="176" fontId="1" fillId="0" borderId="4" xfId="0" applyNumberFormat="1" applyFont="1" applyBorder="1">
      <alignment vertical="center"/>
    </xf>
    <xf numFmtId="176" fontId="1" fillId="0" borderId="11" xfId="0" applyNumberFormat="1" applyFont="1" applyBorder="1">
      <alignment vertical="center"/>
    </xf>
    <xf numFmtId="176" fontId="1" fillId="0" borderId="9" xfId="0" applyNumberFormat="1" applyFont="1" applyBorder="1">
      <alignment vertical="center"/>
    </xf>
    <xf numFmtId="176" fontId="1" fillId="4" borderId="16" xfId="0" applyNumberFormat="1" applyFont="1" applyFill="1" applyBorder="1">
      <alignment vertical="center"/>
    </xf>
    <xf numFmtId="176" fontId="9" fillId="0" borderId="9" xfId="0" applyNumberFormat="1" applyFont="1" applyBorder="1" applyAlignment="1">
      <alignment horizontal="right" vertical="center"/>
    </xf>
    <xf numFmtId="176" fontId="9" fillId="0" borderId="10" xfId="0" applyNumberFormat="1" applyFont="1" applyBorder="1">
      <alignment vertical="center"/>
    </xf>
    <xf numFmtId="176" fontId="9" fillId="0" borderId="11" xfId="0" applyNumberFormat="1" applyFont="1" applyBorder="1">
      <alignment vertical="center"/>
    </xf>
    <xf numFmtId="176" fontId="9" fillId="0" borderId="9" xfId="0" applyNumberFormat="1" applyFont="1" applyBorder="1">
      <alignment vertical="center"/>
    </xf>
    <xf numFmtId="176" fontId="1" fillId="0" borderId="22" xfId="0" applyNumberFormat="1" applyFont="1" applyBorder="1">
      <alignment vertical="center"/>
    </xf>
    <xf numFmtId="176" fontId="1" fillId="9" borderId="23" xfId="0" applyNumberFormat="1" applyFont="1" applyFill="1" applyBorder="1">
      <alignment vertical="center"/>
    </xf>
    <xf numFmtId="176" fontId="1" fillId="0" borderId="21" xfId="0" applyNumberFormat="1" applyFont="1" applyBorder="1">
      <alignment vertical="center"/>
    </xf>
    <xf numFmtId="176" fontId="1" fillId="0" borderId="23" xfId="0" applyNumberFormat="1" applyFont="1" applyBorder="1">
      <alignment vertical="center"/>
    </xf>
    <xf numFmtId="176" fontId="1" fillId="4" borderId="25" xfId="0" applyNumberFormat="1" applyFont="1" applyFill="1" applyBorder="1">
      <alignment vertical="center"/>
    </xf>
    <xf numFmtId="176" fontId="1" fillId="4" borderId="26" xfId="0" applyNumberFormat="1" applyFont="1" applyFill="1" applyBorder="1">
      <alignment vertical="center"/>
    </xf>
    <xf numFmtId="176" fontId="1" fillId="0" borderId="25" xfId="0" applyNumberFormat="1" applyFont="1" applyBorder="1">
      <alignment vertical="center"/>
    </xf>
    <xf numFmtId="176" fontId="1" fillId="0" borderId="30" xfId="0" applyNumberFormat="1" applyFont="1" applyBorder="1">
      <alignment vertical="center"/>
    </xf>
    <xf numFmtId="176" fontId="1" fillId="0" borderId="35" xfId="0" applyNumberFormat="1" applyFont="1" applyBorder="1">
      <alignment vertical="center"/>
    </xf>
    <xf numFmtId="176" fontId="1" fillId="0" borderId="36" xfId="0" applyNumberFormat="1" applyFont="1" applyBorder="1">
      <alignment vertical="center"/>
    </xf>
    <xf numFmtId="176" fontId="1" fillId="4" borderId="43" xfId="0" applyNumberFormat="1" applyFont="1" applyFill="1" applyBorder="1">
      <alignment vertical="center"/>
    </xf>
    <xf numFmtId="176" fontId="1" fillId="4" borderId="48" xfId="0" applyNumberFormat="1" applyFont="1" applyFill="1" applyBorder="1">
      <alignment vertical="center"/>
    </xf>
    <xf numFmtId="176" fontId="1" fillId="4" borderId="44" xfId="0" applyNumberFormat="1" applyFont="1" applyFill="1" applyBorder="1">
      <alignment vertical="center"/>
    </xf>
    <xf numFmtId="176" fontId="1" fillId="4" borderId="45" xfId="0" applyNumberFormat="1" applyFont="1" applyFill="1" applyBorder="1">
      <alignment vertical="center"/>
    </xf>
    <xf numFmtId="176" fontId="1" fillId="4" borderId="46" xfId="0" applyNumberFormat="1" applyFont="1" applyFill="1" applyBorder="1">
      <alignment vertical="center"/>
    </xf>
    <xf numFmtId="176" fontId="1" fillId="4" borderId="50" xfId="0" applyNumberFormat="1" applyFont="1" applyFill="1" applyBorder="1">
      <alignment vertical="center"/>
    </xf>
    <xf numFmtId="176" fontId="1" fillId="4" borderId="51" xfId="0" applyNumberFormat="1" applyFont="1" applyFill="1" applyBorder="1">
      <alignment vertical="center"/>
    </xf>
    <xf numFmtId="176" fontId="1" fillId="4" borderId="52" xfId="0" applyNumberFormat="1" applyFont="1" applyFill="1" applyBorder="1">
      <alignment vertical="center"/>
    </xf>
    <xf numFmtId="176" fontId="9" fillId="0" borderId="56" xfId="0" applyNumberFormat="1" applyFont="1" applyBorder="1" applyAlignment="1">
      <alignment horizontal="right" vertical="center"/>
    </xf>
    <xf numFmtId="176" fontId="9" fillId="0" borderId="58" xfId="0" applyNumberFormat="1" applyFont="1" applyBorder="1">
      <alignment vertical="center"/>
    </xf>
    <xf numFmtId="176" fontId="1" fillId="4" borderId="56" xfId="0" applyNumberFormat="1" applyFont="1" applyFill="1" applyBorder="1">
      <alignment vertical="center"/>
    </xf>
    <xf numFmtId="176" fontId="1" fillId="4" borderId="57" xfId="0" applyNumberFormat="1" applyFont="1" applyFill="1" applyBorder="1">
      <alignment vertical="center"/>
    </xf>
    <xf numFmtId="176" fontId="1" fillId="4" borderId="59" xfId="0" applyNumberFormat="1" applyFont="1" applyFill="1" applyBorder="1">
      <alignment vertical="center"/>
    </xf>
    <xf numFmtId="176" fontId="1" fillId="4" borderId="9" xfId="0" applyNumberFormat="1" applyFont="1" applyFill="1" applyBorder="1">
      <alignment vertical="center"/>
    </xf>
    <xf numFmtId="176" fontId="1" fillId="4" borderId="10" xfId="0" applyNumberFormat="1" applyFont="1" applyFill="1" applyBorder="1">
      <alignment vertical="center"/>
    </xf>
    <xf numFmtId="176" fontId="1" fillId="4" borderId="75" xfId="0" applyNumberFormat="1" applyFont="1" applyFill="1" applyBorder="1">
      <alignment vertical="center"/>
    </xf>
    <xf numFmtId="176" fontId="1" fillId="4" borderId="76" xfId="0" applyNumberFormat="1" applyFont="1" applyFill="1" applyBorder="1">
      <alignment vertical="center"/>
    </xf>
    <xf numFmtId="176" fontId="1" fillId="4" borderId="77" xfId="0" applyNumberFormat="1" applyFont="1" applyFill="1" applyBorder="1">
      <alignment vertical="center"/>
    </xf>
    <xf numFmtId="176" fontId="1" fillId="4" borderId="47" xfId="0" applyNumberFormat="1" applyFont="1" applyFill="1" applyBorder="1">
      <alignment vertical="center"/>
    </xf>
    <xf numFmtId="176" fontId="9" fillId="0" borderId="94" xfId="0" applyNumberFormat="1" applyFont="1" applyBorder="1" applyAlignment="1">
      <alignment horizontal="right" vertical="center"/>
    </xf>
    <xf numFmtId="176" fontId="1" fillId="4" borderId="94" xfId="0" applyNumberFormat="1" applyFont="1" applyFill="1" applyBorder="1">
      <alignment vertical="center"/>
    </xf>
    <xf numFmtId="176" fontId="1" fillId="4" borderId="98" xfId="0" applyNumberFormat="1" applyFont="1" applyFill="1" applyBorder="1">
      <alignment vertical="center"/>
    </xf>
    <xf numFmtId="176" fontId="1" fillId="4" borderId="99" xfId="0" applyNumberFormat="1" applyFont="1" applyFill="1" applyBorder="1">
      <alignment vertical="center"/>
    </xf>
    <xf numFmtId="176" fontId="6" fillId="4" borderId="43" xfId="0" applyNumberFormat="1" applyFont="1" applyFill="1" applyBorder="1">
      <alignment vertical="center"/>
    </xf>
    <xf numFmtId="176" fontId="6" fillId="4" borderId="25" xfId="0" applyNumberFormat="1" applyFont="1" applyFill="1" applyBorder="1">
      <alignment vertical="center"/>
    </xf>
    <xf numFmtId="176" fontId="1" fillId="0" borderId="100" xfId="0" applyNumberFormat="1" applyFont="1" applyBorder="1">
      <alignment vertical="center"/>
    </xf>
    <xf numFmtId="176" fontId="1" fillId="0" borderId="102" xfId="0" applyNumberFormat="1" applyFont="1" applyBorder="1">
      <alignment vertical="center"/>
    </xf>
    <xf numFmtId="176" fontId="1" fillId="4" borderId="49" xfId="0" applyNumberFormat="1" applyFont="1" applyFill="1" applyBorder="1">
      <alignment vertical="center"/>
    </xf>
    <xf numFmtId="176" fontId="1" fillId="0" borderId="103" xfId="0" applyNumberFormat="1" applyFont="1" applyBorder="1" applyAlignment="1">
      <alignment horizontal="right" vertical="center"/>
    </xf>
    <xf numFmtId="176" fontId="1" fillId="0" borderId="104" xfId="0" applyNumberFormat="1" applyFont="1" applyBorder="1">
      <alignment vertical="center"/>
    </xf>
    <xf numFmtId="176" fontId="1" fillId="0" borderId="103" xfId="0" applyNumberFormat="1" applyFont="1" applyBorder="1">
      <alignment vertical="center"/>
    </xf>
    <xf numFmtId="176" fontId="1" fillId="0" borderId="76" xfId="0" applyNumberFormat="1" applyFont="1" applyBorder="1" applyAlignment="1">
      <alignment horizontal="right" vertical="center"/>
    </xf>
    <xf numFmtId="176" fontId="1" fillId="0" borderId="105" xfId="0" applyNumberFormat="1" applyFont="1" applyBorder="1">
      <alignment vertical="center"/>
    </xf>
    <xf numFmtId="176" fontId="7" fillId="0" borderId="57" xfId="0" applyNumberFormat="1" applyFont="1" applyBorder="1">
      <alignment vertical="center"/>
    </xf>
    <xf numFmtId="176" fontId="1" fillId="0" borderId="68" xfId="0" applyNumberFormat="1" applyFont="1" applyBorder="1">
      <alignment vertical="center"/>
    </xf>
    <xf numFmtId="176" fontId="1" fillId="9" borderId="75" xfId="0" applyNumberFormat="1" applyFont="1" applyFill="1" applyBorder="1">
      <alignment vertical="center"/>
    </xf>
    <xf numFmtId="176" fontId="1" fillId="0" borderId="108" xfId="0" applyNumberFormat="1" applyFont="1" applyBorder="1">
      <alignment vertical="center"/>
    </xf>
    <xf numFmtId="176" fontId="1" fillId="0" borderId="91" xfId="0" applyNumberFormat="1" applyFont="1" applyBorder="1">
      <alignment vertical="center"/>
    </xf>
    <xf numFmtId="176" fontId="1" fillId="9" borderId="50" xfId="0" applyNumberFormat="1" applyFont="1" applyFill="1" applyBorder="1">
      <alignment vertical="center"/>
    </xf>
    <xf numFmtId="176" fontId="1" fillId="9" borderId="51" xfId="0" applyNumberFormat="1" applyFont="1" applyFill="1" applyBorder="1">
      <alignment vertical="center"/>
    </xf>
    <xf numFmtId="176" fontId="1" fillId="9" borderId="73" xfId="0" applyNumberFormat="1" applyFont="1" applyFill="1" applyBorder="1">
      <alignment vertical="center"/>
    </xf>
    <xf numFmtId="176" fontId="1" fillId="9" borderId="112" xfId="0" applyNumberFormat="1" applyFont="1" applyFill="1" applyBorder="1">
      <alignment vertical="center"/>
    </xf>
    <xf numFmtId="176" fontId="1" fillId="9" borderId="59" xfId="0" applyNumberFormat="1" applyFont="1" applyFill="1" applyBorder="1">
      <alignment vertical="center"/>
    </xf>
    <xf numFmtId="176" fontId="9" fillId="0" borderId="6" xfId="0" applyNumberFormat="1" applyFont="1" applyBorder="1">
      <alignment vertical="center"/>
    </xf>
    <xf numFmtId="176" fontId="9" fillId="0" borderId="16" xfId="0" applyNumberFormat="1" applyFont="1" applyBorder="1">
      <alignment vertical="center"/>
    </xf>
    <xf numFmtId="176" fontId="9" fillId="0" borderId="106" xfId="0" applyNumberFormat="1" applyFont="1" applyBorder="1">
      <alignment vertical="center"/>
    </xf>
    <xf numFmtId="176" fontId="1" fillId="9" borderId="9" xfId="0" applyNumberFormat="1" applyFont="1" applyFill="1" applyBorder="1">
      <alignment vertical="center"/>
    </xf>
    <xf numFmtId="176" fontId="1" fillId="9" borderId="56" xfId="0" applyNumberFormat="1" applyFont="1" applyFill="1" applyBorder="1">
      <alignment vertical="center"/>
    </xf>
    <xf numFmtId="176" fontId="1" fillId="9" borderId="94" xfId="0" applyNumberFormat="1" applyFont="1" applyFill="1" applyBorder="1">
      <alignment vertical="center"/>
    </xf>
    <xf numFmtId="176" fontId="1" fillId="9" borderId="98" xfId="0" applyNumberFormat="1" applyFont="1" applyFill="1" applyBorder="1">
      <alignment vertical="center"/>
    </xf>
    <xf numFmtId="176" fontId="1" fillId="9" borderId="10" xfId="0" applyNumberFormat="1" applyFont="1" applyFill="1" applyBorder="1">
      <alignment vertical="center"/>
    </xf>
    <xf numFmtId="176" fontId="1" fillId="9" borderId="57" xfId="0" applyNumberFormat="1" applyFont="1" applyFill="1" applyBorder="1">
      <alignment vertical="center"/>
    </xf>
    <xf numFmtId="176" fontId="1" fillId="9" borderId="99" xfId="0" applyNumberFormat="1" applyFont="1" applyFill="1" applyBorder="1">
      <alignment vertical="center"/>
    </xf>
    <xf numFmtId="176" fontId="9" fillId="0" borderId="114" xfId="0" applyNumberFormat="1" applyFont="1" applyBorder="1" applyAlignment="1">
      <alignment horizontal="right" vertical="center"/>
    </xf>
    <xf numFmtId="176" fontId="9" fillId="0" borderId="68" xfId="0" applyNumberFormat="1" applyFont="1" applyBorder="1" applyAlignment="1">
      <alignment horizontal="right" vertical="center"/>
    </xf>
    <xf numFmtId="176" fontId="9" fillId="0" borderId="102" xfId="0" applyNumberFormat="1" applyFont="1" applyBorder="1" applyAlignment="1">
      <alignment horizontal="right" vertical="center"/>
    </xf>
    <xf numFmtId="176" fontId="1" fillId="0" borderId="93" xfId="0" applyNumberFormat="1" applyFont="1" applyBorder="1" applyAlignment="1">
      <alignment horizontal="right" vertical="center"/>
    </xf>
    <xf numFmtId="176" fontId="1" fillId="0" borderId="56" xfId="0" applyNumberFormat="1" applyFont="1" applyBorder="1" applyAlignment="1">
      <alignment horizontal="right" vertical="center"/>
    </xf>
    <xf numFmtId="176" fontId="1" fillId="0" borderId="94" xfId="0" applyNumberFormat="1" applyFont="1" applyBorder="1" applyAlignment="1">
      <alignment horizontal="right" vertical="center"/>
    </xf>
    <xf numFmtId="176" fontId="1" fillId="0" borderId="97" xfId="0" applyNumberFormat="1" applyFont="1" applyBorder="1" applyAlignment="1">
      <alignment horizontal="right" vertical="center"/>
    </xf>
    <xf numFmtId="176" fontId="1" fillId="0" borderId="69" xfId="0" applyNumberFormat="1" applyFont="1" applyBorder="1" applyAlignment="1">
      <alignment horizontal="right" vertical="center"/>
    </xf>
    <xf numFmtId="176" fontId="1" fillId="0" borderId="63" xfId="0" applyNumberFormat="1" applyFont="1" applyBorder="1" applyAlignment="1">
      <alignment horizontal="right" vertical="center"/>
    </xf>
    <xf numFmtId="176" fontId="1" fillId="0" borderId="95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176" fontId="1" fillId="0" borderId="54" xfId="0" applyNumberFormat="1" applyFont="1" applyBorder="1" applyAlignment="1">
      <alignment horizontal="right" vertical="center"/>
    </xf>
    <xf numFmtId="176" fontId="1" fillId="0" borderId="96" xfId="0" applyNumberFormat="1" applyFont="1" applyBorder="1" applyAlignment="1">
      <alignment horizontal="right" vertical="center"/>
    </xf>
    <xf numFmtId="176" fontId="1" fillId="0" borderId="91" xfId="0" applyNumberFormat="1" applyFont="1" applyBorder="1" applyAlignment="1">
      <alignment horizontal="right" vertical="center"/>
    </xf>
    <xf numFmtId="176" fontId="1" fillId="0" borderId="92" xfId="0" applyNumberFormat="1" applyFont="1" applyBorder="1" applyAlignment="1">
      <alignment horizontal="right" vertical="center"/>
    </xf>
    <xf numFmtId="176" fontId="1" fillId="0" borderId="114" xfId="0" applyNumberFormat="1" applyFont="1" applyBorder="1" applyAlignment="1">
      <alignment horizontal="right" vertical="center"/>
    </xf>
    <xf numFmtId="176" fontId="1" fillId="0" borderId="68" xfId="0" applyNumberFormat="1" applyFont="1" applyBorder="1" applyAlignment="1">
      <alignment horizontal="right" vertical="center"/>
    </xf>
    <xf numFmtId="176" fontId="1" fillId="0" borderId="102" xfId="0" applyNumberFormat="1" applyFont="1" applyBorder="1" applyAlignment="1">
      <alignment horizontal="right" vertical="center"/>
    </xf>
    <xf numFmtId="176" fontId="2" fillId="5" borderId="116" xfId="0" applyNumberFormat="1" applyFont="1" applyFill="1" applyBorder="1" applyAlignment="1">
      <alignment horizontal="center" vertical="center" wrapText="1"/>
    </xf>
    <xf numFmtId="176" fontId="2" fillId="5" borderId="6" xfId="0" applyNumberFormat="1" applyFont="1" applyFill="1" applyBorder="1" applyAlignment="1">
      <alignment horizontal="center" vertical="center" wrapText="1"/>
    </xf>
    <xf numFmtId="176" fontId="2" fillId="5" borderId="16" xfId="0" applyNumberFormat="1" applyFont="1" applyFill="1" applyBorder="1" applyAlignment="1">
      <alignment horizontal="center" vertical="center" wrapText="1"/>
    </xf>
    <xf numFmtId="176" fontId="2" fillId="5" borderId="106" xfId="0" applyNumberFormat="1" applyFont="1" applyFill="1" applyBorder="1" applyAlignment="1">
      <alignment horizontal="center" vertical="center" wrapText="1"/>
    </xf>
    <xf numFmtId="176" fontId="2" fillId="7" borderId="6" xfId="0" applyNumberFormat="1" applyFont="1" applyFill="1" applyBorder="1" applyAlignment="1">
      <alignment horizontal="center" vertical="center" wrapText="1"/>
    </xf>
    <xf numFmtId="176" fontId="2" fillId="7" borderId="16" xfId="0" applyNumberFormat="1" applyFont="1" applyFill="1" applyBorder="1" applyAlignment="1">
      <alignment horizontal="center" vertical="center" wrapText="1"/>
    </xf>
    <xf numFmtId="176" fontId="2" fillId="7" borderId="19" xfId="0" applyNumberFormat="1" applyFont="1" applyFill="1" applyBorder="1" applyAlignment="1">
      <alignment horizontal="center" vertical="center" wrapText="1"/>
    </xf>
    <xf numFmtId="176" fontId="2" fillId="6" borderId="89" xfId="0" applyNumberFormat="1" applyFont="1" applyFill="1" applyBorder="1" applyAlignment="1">
      <alignment horizontal="center" vertical="center" wrapText="1"/>
    </xf>
    <xf numFmtId="176" fontId="2" fillId="6" borderId="16" xfId="0" applyNumberFormat="1" applyFont="1" applyFill="1" applyBorder="1" applyAlignment="1">
      <alignment horizontal="center" vertical="center" wrapText="1"/>
    </xf>
    <xf numFmtId="176" fontId="2" fillId="6" borderId="106" xfId="0" applyNumberFormat="1" applyFont="1" applyFill="1" applyBorder="1" applyAlignment="1">
      <alignment horizontal="center" vertical="center" wrapText="1"/>
    </xf>
    <xf numFmtId="176" fontId="2" fillId="8" borderId="6" xfId="0" applyNumberFormat="1" applyFont="1" applyFill="1" applyBorder="1" applyAlignment="1">
      <alignment horizontal="center" vertical="center" wrapText="1"/>
    </xf>
    <xf numFmtId="176" fontId="2" fillId="8" borderId="16" xfId="0" applyNumberFormat="1" applyFont="1" applyFill="1" applyBorder="1" applyAlignment="1">
      <alignment horizontal="center" vertical="center" wrapText="1"/>
    </xf>
    <xf numFmtId="176" fontId="2" fillId="8" borderId="117" xfId="0" applyNumberFormat="1" applyFont="1" applyFill="1" applyBorder="1" applyAlignment="1">
      <alignment horizontal="center" vertical="center" wrapText="1"/>
    </xf>
    <xf numFmtId="176" fontId="1" fillId="4" borderId="106" xfId="0" applyNumberFormat="1" applyFont="1" applyFill="1" applyBorder="1">
      <alignment vertical="center"/>
    </xf>
    <xf numFmtId="176" fontId="1" fillId="4" borderId="68" xfId="0" applyNumberFormat="1" applyFont="1" applyFill="1" applyBorder="1">
      <alignment vertical="center"/>
    </xf>
    <xf numFmtId="176" fontId="1" fillId="9" borderId="68" xfId="0" applyNumberFormat="1" applyFont="1" applyFill="1" applyBorder="1">
      <alignment vertical="center"/>
    </xf>
    <xf numFmtId="176" fontId="6" fillId="0" borderId="9" xfId="0" applyNumberFormat="1" applyFont="1" applyBorder="1" applyAlignment="1">
      <alignment horizontal="right" vertical="center"/>
    </xf>
    <xf numFmtId="176" fontId="6" fillId="0" borderId="91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76" fontId="6" fillId="0" borderId="69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6" fillId="4" borderId="89" xfId="0" applyNumberFormat="1" applyFont="1" applyFill="1" applyBorder="1">
      <alignment vertical="center"/>
    </xf>
    <xf numFmtId="176" fontId="6" fillId="4" borderId="6" xfId="0" applyNumberFormat="1" applyFont="1" applyFill="1" applyBorder="1">
      <alignment vertical="center"/>
    </xf>
    <xf numFmtId="176" fontId="6" fillId="4" borderId="16" xfId="0" applyNumberFormat="1" applyFont="1" applyFill="1" applyBorder="1">
      <alignment vertical="center"/>
    </xf>
    <xf numFmtId="176" fontId="6" fillId="4" borderId="68" xfId="0" applyNumberFormat="1" applyFont="1" applyFill="1" applyBorder="1">
      <alignment vertical="center"/>
    </xf>
    <xf numFmtId="176" fontId="6" fillId="4" borderId="106" xfId="0" applyNumberFormat="1" applyFont="1" applyFill="1" applyBorder="1">
      <alignment vertical="center"/>
    </xf>
    <xf numFmtId="176" fontId="2" fillId="5" borderId="7" xfId="0" applyNumberFormat="1" applyFont="1" applyFill="1" applyBorder="1" applyAlignment="1">
      <alignment horizontal="center" vertical="center" wrapText="1"/>
    </xf>
    <xf numFmtId="176" fontId="2" fillId="5" borderId="14" xfId="0" applyNumberFormat="1" applyFont="1" applyFill="1" applyBorder="1" applyAlignment="1">
      <alignment horizontal="center" vertical="center" wrapText="1"/>
    </xf>
    <xf numFmtId="176" fontId="2" fillId="5" borderId="18" xfId="0" applyNumberFormat="1" applyFont="1" applyFill="1" applyBorder="1" applyAlignment="1">
      <alignment horizontal="center" vertical="center" wrapText="1"/>
    </xf>
    <xf numFmtId="176" fontId="2" fillId="7" borderId="7" xfId="0" applyNumberFormat="1" applyFont="1" applyFill="1" applyBorder="1" applyAlignment="1">
      <alignment horizontal="center" vertical="center" wrapText="1"/>
    </xf>
    <xf numFmtId="176" fontId="2" fillId="7" borderId="14" xfId="0" applyNumberFormat="1" applyFont="1" applyFill="1" applyBorder="1" applyAlignment="1">
      <alignment horizontal="center" vertical="center" wrapText="1"/>
    </xf>
    <xf numFmtId="176" fontId="2" fillId="7" borderId="13" xfId="0" applyNumberFormat="1" applyFont="1" applyFill="1" applyBorder="1" applyAlignment="1">
      <alignment horizontal="center" vertical="center" wrapText="1"/>
    </xf>
    <xf numFmtId="176" fontId="2" fillId="6" borderId="17" xfId="0" applyNumberFormat="1" applyFont="1" applyFill="1" applyBorder="1" applyAlignment="1">
      <alignment horizontal="center" vertical="center" wrapText="1"/>
    </xf>
    <xf numFmtId="176" fontId="2" fillId="6" borderId="14" xfId="0" applyNumberFormat="1" applyFont="1" applyFill="1" applyBorder="1" applyAlignment="1">
      <alignment horizontal="center" vertical="center" wrapText="1"/>
    </xf>
    <xf numFmtId="176" fontId="2" fillId="6" borderId="18" xfId="0" applyNumberFormat="1" applyFont="1" applyFill="1" applyBorder="1" applyAlignment="1">
      <alignment horizontal="center" vertical="center" wrapText="1"/>
    </xf>
    <xf numFmtId="176" fontId="2" fillId="8" borderId="7" xfId="0" applyNumberFormat="1" applyFont="1" applyFill="1" applyBorder="1" applyAlignment="1">
      <alignment horizontal="center" vertical="center" wrapText="1"/>
    </xf>
    <xf numFmtId="176" fontId="2" fillId="8" borderId="14" xfId="0" applyNumberFormat="1" applyFont="1" applyFill="1" applyBorder="1" applyAlignment="1">
      <alignment horizontal="center" vertical="center" wrapText="1"/>
    </xf>
    <xf numFmtId="176" fontId="2" fillId="8" borderId="18" xfId="0" applyNumberFormat="1" applyFont="1" applyFill="1" applyBorder="1" applyAlignment="1">
      <alignment horizontal="center" vertical="center" wrapText="1"/>
    </xf>
    <xf numFmtId="176" fontId="5" fillId="10" borderId="2" xfId="0" applyNumberFormat="1" applyFont="1" applyFill="1" applyBorder="1" applyAlignment="1">
      <alignment horizontal="center" vertical="center"/>
    </xf>
    <xf numFmtId="176" fontId="5" fillId="10" borderId="28" xfId="0" applyNumberFormat="1" applyFont="1" applyFill="1" applyBorder="1" applyAlignment="1">
      <alignment horizontal="center" vertical="center"/>
    </xf>
    <xf numFmtId="176" fontId="5" fillId="10" borderId="0" xfId="0" applyNumberFormat="1" applyFont="1" applyFill="1" applyAlignment="1">
      <alignment horizontal="center" vertical="center"/>
    </xf>
    <xf numFmtId="176" fontId="1" fillId="10" borderId="5" xfId="0" applyNumberFormat="1" applyFont="1" applyFill="1" applyBorder="1" applyAlignment="1">
      <alignment horizontal="center" vertical="center"/>
    </xf>
    <xf numFmtId="176" fontId="1" fillId="10" borderId="24" xfId="0" applyNumberFormat="1" applyFont="1" applyFill="1" applyBorder="1" applyAlignment="1">
      <alignment horizontal="center" vertical="center"/>
    </xf>
    <xf numFmtId="176" fontId="1" fillId="10" borderId="8" xfId="0" applyNumberFormat="1" applyFont="1" applyFill="1" applyBorder="1" applyAlignment="1">
      <alignment horizontal="center" vertical="center"/>
    </xf>
    <xf numFmtId="176" fontId="6" fillId="4" borderId="110" xfId="0" applyNumberFormat="1" applyFont="1" applyFill="1" applyBorder="1">
      <alignment vertical="center"/>
    </xf>
    <xf numFmtId="176" fontId="1" fillId="4" borderId="109" xfId="0" applyNumberFormat="1" applyFont="1" applyFill="1" applyBorder="1">
      <alignment vertical="center"/>
    </xf>
    <xf numFmtId="176" fontId="1" fillId="4" borderId="123" xfId="0" applyNumberFormat="1" applyFont="1" applyFill="1" applyBorder="1">
      <alignment vertical="center"/>
    </xf>
    <xf numFmtId="176" fontId="1" fillId="0" borderId="12" xfId="0" applyNumberFormat="1" applyFont="1" applyBorder="1">
      <alignment vertical="center"/>
    </xf>
    <xf numFmtId="176" fontId="12" fillId="0" borderId="124" xfId="0" applyNumberFormat="1" applyFont="1" applyBorder="1">
      <alignment vertical="center"/>
    </xf>
    <xf numFmtId="176" fontId="12" fillId="0" borderId="125" xfId="0" applyNumberFormat="1" applyFont="1" applyBorder="1">
      <alignment vertical="center"/>
    </xf>
    <xf numFmtId="176" fontId="12" fillId="0" borderId="126" xfId="0" applyNumberFormat="1" applyFont="1" applyBorder="1">
      <alignment vertical="center"/>
    </xf>
    <xf numFmtId="176" fontId="1" fillId="9" borderId="126" xfId="0" applyNumberFormat="1" applyFont="1" applyFill="1" applyBorder="1">
      <alignment vertical="center"/>
    </xf>
    <xf numFmtId="176" fontId="1" fillId="9" borderId="124" xfId="0" applyNumberFormat="1" applyFont="1" applyFill="1" applyBorder="1">
      <alignment vertical="center"/>
    </xf>
    <xf numFmtId="176" fontId="1" fillId="9" borderId="127" xfId="0" applyNumberFormat="1" applyFont="1" applyFill="1" applyBorder="1">
      <alignment vertical="center"/>
    </xf>
    <xf numFmtId="176" fontId="1" fillId="9" borderId="66" xfId="0" applyNumberFormat="1" applyFont="1" applyFill="1" applyBorder="1">
      <alignment vertical="center"/>
    </xf>
    <xf numFmtId="176" fontId="1" fillId="9" borderId="131" xfId="0" applyNumberFormat="1" applyFont="1" applyFill="1" applyBorder="1">
      <alignment vertical="center"/>
    </xf>
    <xf numFmtId="176" fontId="1" fillId="0" borderId="132" xfId="0" applyNumberFormat="1" applyFont="1" applyBorder="1" applyAlignment="1">
      <alignment horizontal="right" vertical="center"/>
    </xf>
    <xf numFmtId="176" fontId="1" fillId="0" borderId="134" xfId="0" applyNumberFormat="1" applyFont="1" applyBorder="1" applyAlignment="1">
      <alignment horizontal="right" vertical="center"/>
    </xf>
    <xf numFmtId="176" fontId="1" fillId="0" borderId="135" xfId="0" applyNumberFormat="1" applyFont="1" applyBorder="1">
      <alignment vertical="center"/>
    </xf>
    <xf numFmtId="176" fontId="1" fillId="9" borderId="108" xfId="0" applyNumberFormat="1" applyFont="1" applyFill="1" applyBorder="1">
      <alignment vertical="center"/>
    </xf>
    <xf numFmtId="176" fontId="1" fillId="9" borderId="76" xfId="0" applyNumberFormat="1" applyFont="1" applyFill="1" applyBorder="1">
      <alignment vertical="center"/>
    </xf>
    <xf numFmtId="176" fontId="1" fillId="9" borderId="77" xfId="0" applyNumberFormat="1" applyFont="1" applyFill="1" applyBorder="1">
      <alignment vertical="center"/>
    </xf>
    <xf numFmtId="176" fontId="2" fillId="0" borderId="136" xfId="0" applyNumberFormat="1" applyFont="1" applyBorder="1" applyAlignment="1">
      <alignment horizontal="center" vertical="center"/>
    </xf>
    <xf numFmtId="176" fontId="1" fillId="0" borderId="133" xfId="0" applyNumberFormat="1" applyFont="1" applyBorder="1" applyAlignment="1">
      <alignment horizontal="right" vertical="center"/>
    </xf>
    <xf numFmtId="176" fontId="1" fillId="0" borderId="75" xfId="0" applyNumberFormat="1" applyFont="1" applyBorder="1">
      <alignment vertical="center"/>
    </xf>
    <xf numFmtId="176" fontId="1" fillId="0" borderId="137" xfId="0" applyNumberFormat="1" applyFont="1" applyBorder="1">
      <alignment vertical="center"/>
    </xf>
    <xf numFmtId="176" fontId="2" fillId="0" borderId="31" xfId="0" applyNumberFormat="1" applyFont="1" applyBorder="1" applyAlignment="1">
      <alignment horizontal="center" vertical="center"/>
    </xf>
    <xf numFmtId="176" fontId="1" fillId="9" borderId="138" xfId="0" applyNumberFormat="1" applyFont="1" applyFill="1" applyBorder="1">
      <alignment vertical="center"/>
    </xf>
    <xf numFmtId="176" fontId="1" fillId="9" borderId="139" xfId="0" applyNumberFormat="1" applyFont="1" applyFill="1" applyBorder="1">
      <alignment vertical="center"/>
    </xf>
    <xf numFmtId="176" fontId="12" fillId="0" borderId="141" xfId="0" applyNumberFormat="1" applyFont="1" applyBorder="1">
      <alignment vertical="center"/>
    </xf>
    <xf numFmtId="176" fontId="12" fillId="0" borderId="142" xfId="0" applyNumberFormat="1" applyFont="1" applyBorder="1">
      <alignment vertical="center"/>
    </xf>
    <xf numFmtId="176" fontId="12" fillId="0" borderId="143" xfId="0" applyNumberFormat="1" applyFont="1" applyBorder="1">
      <alignment vertical="center"/>
    </xf>
    <xf numFmtId="176" fontId="1" fillId="9" borderId="143" xfId="0" applyNumberFormat="1" applyFont="1" applyFill="1" applyBorder="1">
      <alignment vertical="center"/>
    </xf>
    <xf numFmtId="176" fontId="1" fillId="9" borderId="141" xfId="0" applyNumberFormat="1" applyFont="1" applyFill="1" applyBorder="1">
      <alignment vertical="center"/>
    </xf>
    <xf numFmtId="176" fontId="1" fillId="9" borderId="144" xfId="0" applyNumberFormat="1" applyFont="1" applyFill="1" applyBorder="1">
      <alignment vertical="center"/>
    </xf>
    <xf numFmtId="176" fontId="12" fillId="0" borderId="26" xfId="0" applyNumberFormat="1" applyFont="1" applyBorder="1">
      <alignment vertical="center"/>
    </xf>
    <xf numFmtId="176" fontId="12" fillId="0" borderId="138" xfId="0" applyNumberFormat="1" applyFont="1" applyBorder="1">
      <alignment vertical="center"/>
    </xf>
    <xf numFmtId="176" fontId="12" fillId="0" borderId="25" xfId="0" applyNumberFormat="1" applyFont="1" applyBorder="1">
      <alignment vertical="center"/>
    </xf>
    <xf numFmtId="176" fontId="1" fillId="9" borderId="27" xfId="0" applyNumberFormat="1" applyFont="1" applyFill="1" applyBorder="1">
      <alignment vertical="center"/>
    </xf>
    <xf numFmtId="176" fontId="1" fillId="9" borderId="25" xfId="0" applyNumberFormat="1" applyFont="1" applyFill="1" applyBorder="1">
      <alignment vertical="center"/>
    </xf>
    <xf numFmtId="176" fontId="1" fillId="9" borderId="26" xfId="0" applyNumberFormat="1" applyFont="1" applyFill="1" applyBorder="1">
      <alignment vertical="center"/>
    </xf>
    <xf numFmtId="176" fontId="12" fillId="0" borderId="10" xfId="0" applyNumberFormat="1" applyFont="1" applyBorder="1">
      <alignment vertical="center"/>
    </xf>
    <xf numFmtId="176" fontId="12" fillId="0" borderId="68" xfId="0" applyNumberFormat="1" applyFont="1" applyBorder="1">
      <alignment vertical="center"/>
    </xf>
    <xf numFmtId="176" fontId="12" fillId="0" borderId="9" xfId="0" applyNumberFormat="1" applyFont="1" applyBorder="1">
      <alignment vertical="center"/>
    </xf>
    <xf numFmtId="176" fontId="6" fillId="4" borderId="156" xfId="0" applyNumberFormat="1" applyFont="1" applyFill="1" applyBorder="1">
      <alignment vertical="center"/>
    </xf>
    <xf numFmtId="176" fontId="1" fillId="4" borderId="157" xfId="0" applyNumberFormat="1" applyFont="1" applyFill="1" applyBorder="1">
      <alignment vertical="center"/>
    </xf>
    <xf numFmtId="176" fontId="1" fillId="4" borderId="158" xfId="0" applyNumberFormat="1" applyFont="1" applyFill="1" applyBorder="1">
      <alignment vertical="center"/>
    </xf>
    <xf numFmtId="176" fontId="5" fillId="10" borderId="136" xfId="0" applyNumberFormat="1" applyFont="1" applyFill="1" applyBorder="1" applyAlignment="1">
      <alignment horizontal="center" vertical="center"/>
    </xf>
    <xf numFmtId="176" fontId="1" fillId="10" borderId="147" xfId="0" applyNumberFormat="1" applyFont="1" applyFill="1" applyBorder="1" applyAlignment="1">
      <alignment horizontal="center" vertical="center"/>
    </xf>
    <xf numFmtId="176" fontId="5" fillId="10" borderId="148" xfId="0" applyNumberFormat="1" applyFont="1" applyFill="1" applyBorder="1" applyAlignment="1">
      <alignment horizontal="center" vertical="center"/>
    </xf>
    <xf numFmtId="176" fontId="1" fillId="10" borderId="149" xfId="0" applyNumberFormat="1" applyFont="1" applyFill="1" applyBorder="1" applyAlignment="1">
      <alignment horizontal="center" vertical="center"/>
    </xf>
    <xf numFmtId="176" fontId="1" fillId="0" borderId="75" xfId="0" applyNumberFormat="1" applyFont="1" applyBorder="1" applyAlignment="1">
      <alignment horizontal="right" vertical="center"/>
    </xf>
    <xf numFmtId="176" fontId="9" fillId="0" borderId="76" xfId="0" applyNumberFormat="1" applyFont="1" applyBorder="1" applyAlignment="1">
      <alignment horizontal="right" vertical="center"/>
    </xf>
    <xf numFmtId="176" fontId="9" fillId="0" borderId="105" xfId="0" applyNumberFormat="1" applyFont="1" applyBorder="1" applyAlignment="1">
      <alignment horizontal="right" vertical="center"/>
    </xf>
    <xf numFmtId="176" fontId="1" fillId="0" borderId="161" xfId="0" applyNumberFormat="1" applyFont="1" applyBorder="1" applyAlignment="1">
      <alignment horizontal="right" vertical="center"/>
    </xf>
    <xf numFmtId="176" fontId="1" fillId="0" borderId="162" xfId="0" applyNumberFormat="1" applyFont="1" applyBorder="1">
      <alignment vertical="center"/>
    </xf>
    <xf numFmtId="176" fontId="1" fillId="0" borderId="163" xfId="0" applyNumberFormat="1" applyFont="1" applyBorder="1">
      <alignment vertical="center"/>
    </xf>
    <xf numFmtId="176" fontId="1" fillId="0" borderId="136" xfId="0" applyNumberFormat="1" applyFont="1" applyBorder="1" applyAlignment="1">
      <alignment horizontal="right" vertical="center"/>
    </xf>
    <xf numFmtId="176" fontId="1" fillId="0" borderId="108" xfId="0" applyNumberFormat="1" applyFont="1" applyBorder="1" applyAlignment="1">
      <alignment horizontal="right" vertical="center"/>
    </xf>
    <xf numFmtId="176" fontId="1" fillId="0" borderId="105" xfId="0" applyNumberFormat="1" applyFont="1" applyBorder="1" applyAlignment="1">
      <alignment horizontal="right" vertical="center"/>
    </xf>
    <xf numFmtId="176" fontId="1" fillId="4" borderId="112" xfId="0" applyNumberFormat="1" applyFont="1" applyFill="1" applyBorder="1">
      <alignment vertical="center"/>
    </xf>
    <xf numFmtId="176" fontId="1" fillId="0" borderId="138" xfId="0" applyNumberFormat="1" applyFont="1" applyBorder="1">
      <alignment vertical="center"/>
    </xf>
    <xf numFmtId="176" fontId="5" fillId="10" borderId="152" xfId="0" applyNumberFormat="1" applyFont="1" applyFill="1" applyBorder="1" applyAlignment="1">
      <alignment horizontal="center" vertical="center"/>
    </xf>
    <xf numFmtId="176" fontId="1" fillId="0" borderId="154" xfId="0" applyNumberFormat="1" applyFont="1" applyBorder="1">
      <alignment vertical="center"/>
    </xf>
    <xf numFmtId="176" fontId="1" fillId="0" borderId="165" xfId="0" applyNumberFormat="1" applyFont="1" applyBorder="1" applyAlignment="1">
      <alignment horizontal="right" vertical="center"/>
    </xf>
    <xf numFmtId="176" fontId="1" fillId="0" borderId="166" xfId="0" applyNumberFormat="1" applyFont="1" applyBorder="1">
      <alignment vertical="center"/>
    </xf>
    <xf numFmtId="176" fontId="1" fillId="0" borderId="165" xfId="0" applyNumberFormat="1" applyFont="1" applyBorder="1">
      <alignment vertical="center"/>
    </xf>
    <xf numFmtId="176" fontId="1" fillId="0" borderId="167" xfId="0" applyNumberFormat="1" applyFont="1" applyBorder="1">
      <alignment vertical="center"/>
    </xf>
    <xf numFmtId="176" fontId="2" fillId="0" borderId="152" xfId="0" applyNumberFormat="1" applyFont="1" applyBorder="1" applyAlignment="1">
      <alignment horizontal="center" vertical="center"/>
    </xf>
    <xf numFmtId="176" fontId="1" fillId="0" borderId="172" xfId="0" applyNumberFormat="1" applyFont="1" applyBorder="1">
      <alignment vertical="center"/>
    </xf>
    <xf numFmtId="176" fontId="1" fillId="0" borderId="164" xfId="0" applyNumberFormat="1" applyFont="1" applyBorder="1">
      <alignment vertical="center"/>
    </xf>
    <xf numFmtId="176" fontId="1" fillId="0" borderId="173" xfId="0" applyNumberFormat="1" applyFont="1" applyBorder="1">
      <alignment vertical="center"/>
    </xf>
    <xf numFmtId="176" fontId="1" fillId="9" borderId="155" xfId="0" applyNumberFormat="1" applyFont="1" applyFill="1" applyBorder="1">
      <alignment vertical="center"/>
    </xf>
    <xf numFmtId="176" fontId="1" fillId="9" borderId="74" xfId="0" applyNumberFormat="1" applyFont="1" applyFill="1" applyBorder="1">
      <alignment vertical="center"/>
    </xf>
    <xf numFmtId="176" fontId="1" fillId="9" borderId="176" xfId="0" applyNumberFormat="1" applyFont="1" applyFill="1" applyBorder="1">
      <alignment vertical="center"/>
    </xf>
    <xf numFmtId="176" fontId="1" fillId="10" borderId="177" xfId="0" applyNumberFormat="1" applyFont="1" applyFill="1" applyBorder="1" applyAlignment="1">
      <alignment horizontal="center" vertical="center"/>
    </xf>
    <xf numFmtId="176" fontId="1" fillId="10" borderId="178" xfId="0" applyNumberFormat="1" applyFont="1" applyFill="1" applyBorder="1" applyAlignment="1">
      <alignment horizontal="center" vertical="center"/>
    </xf>
    <xf numFmtId="176" fontId="1" fillId="10" borderId="184" xfId="0" applyNumberFormat="1" applyFont="1" applyFill="1" applyBorder="1" applyAlignment="1">
      <alignment horizontal="center" vertical="center"/>
    </xf>
    <xf numFmtId="176" fontId="6" fillId="4" borderId="174" xfId="0" applyNumberFormat="1" applyFont="1" applyFill="1" applyBorder="1">
      <alignment vertical="center"/>
    </xf>
    <xf numFmtId="176" fontId="11" fillId="10" borderId="69" xfId="0" applyNumberFormat="1" applyFont="1" applyFill="1" applyBorder="1" applyAlignment="1">
      <alignment horizontal="center" vertical="center"/>
    </xf>
    <xf numFmtId="176" fontId="11" fillId="10" borderId="3" xfId="0" applyNumberFormat="1" applyFont="1" applyFill="1" applyBorder="1" applyAlignment="1">
      <alignment horizontal="center" vertical="center"/>
    </xf>
    <xf numFmtId="176" fontId="9" fillId="0" borderId="140" xfId="0" applyNumberFormat="1" applyFont="1" applyBorder="1">
      <alignment vertical="center"/>
    </xf>
    <xf numFmtId="176" fontId="9" fillId="0" borderId="141" xfId="0" applyNumberFormat="1" applyFont="1" applyBorder="1">
      <alignment vertical="center"/>
    </xf>
    <xf numFmtId="176" fontId="9" fillId="0" borderId="142" xfId="0" applyNumberFormat="1" applyFont="1" applyBorder="1">
      <alignment vertical="center"/>
    </xf>
    <xf numFmtId="176" fontId="9" fillId="0" borderId="143" xfId="0" applyNumberFormat="1" applyFont="1" applyBorder="1">
      <alignment vertical="center"/>
    </xf>
    <xf numFmtId="176" fontId="8" fillId="10" borderId="185" xfId="0" applyNumberFormat="1" applyFont="1" applyFill="1" applyBorder="1" applyAlignment="1">
      <alignment horizontal="center" vertical="center"/>
    </xf>
    <xf numFmtId="176" fontId="9" fillId="0" borderId="25" xfId="0" applyNumberFormat="1" applyFont="1" applyBorder="1">
      <alignment vertical="center"/>
    </xf>
    <xf numFmtId="176" fontId="9" fillId="0" borderId="56" xfId="0" applyNumberFormat="1" applyFont="1" applyBorder="1">
      <alignment vertical="center"/>
    </xf>
    <xf numFmtId="176" fontId="9" fillId="0" borderId="26" xfId="0" applyNumberFormat="1" applyFont="1" applyBorder="1">
      <alignment vertical="center"/>
    </xf>
    <xf numFmtId="176" fontId="9" fillId="0" borderId="187" xfId="0" applyNumberFormat="1" applyFont="1" applyBorder="1">
      <alignment vertical="center"/>
    </xf>
    <xf numFmtId="176" fontId="9" fillId="0" borderId="29" xfId="0" applyNumberFormat="1" applyFont="1" applyBorder="1">
      <alignment vertical="center"/>
    </xf>
    <xf numFmtId="176" fontId="9" fillId="0" borderId="185" xfId="0" applyNumberFormat="1" applyFont="1" applyBorder="1">
      <alignment vertical="center"/>
    </xf>
    <xf numFmtId="176" fontId="9" fillId="0" borderId="69" xfId="0" applyNumberFormat="1" applyFont="1" applyBorder="1">
      <alignment vertical="center"/>
    </xf>
    <xf numFmtId="176" fontId="9" fillId="0" borderId="27" xfId="0" applyNumberFormat="1" applyFont="1" applyBorder="1">
      <alignment vertical="center"/>
    </xf>
    <xf numFmtId="176" fontId="9" fillId="0" borderId="63" xfId="0" applyNumberFormat="1" applyFont="1" applyBorder="1">
      <alignment vertical="center"/>
    </xf>
    <xf numFmtId="176" fontId="9" fillId="9" borderId="188" xfId="0" applyNumberFormat="1" applyFont="1" applyFill="1" applyBorder="1">
      <alignment vertical="center"/>
    </xf>
    <xf numFmtId="176" fontId="9" fillId="9" borderId="12" xfId="0" applyNumberFormat="1" applyFont="1" applyFill="1" applyBorder="1">
      <alignment vertical="center"/>
    </xf>
    <xf numFmtId="176" fontId="9" fillId="9" borderId="65" xfId="0" applyNumberFormat="1" applyFont="1" applyFill="1" applyBorder="1">
      <alignment vertical="center"/>
    </xf>
    <xf numFmtId="176" fontId="9" fillId="9" borderId="64" xfId="0" applyNumberFormat="1" applyFont="1" applyFill="1" applyBorder="1">
      <alignment vertical="center"/>
    </xf>
    <xf numFmtId="176" fontId="9" fillId="9" borderId="185" xfId="0" applyNumberFormat="1" applyFont="1" applyFill="1" applyBorder="1">
      <alignment vertical="center"/>
    </xf>
    <xf numFmtId="176" fontId="9" fillId="9" borderId="69" xfId="0" applyNumberFormat="1" applyFont="1" applyFill="1" applyBorder="1">
      <alignment vertical="center"/>
    </xf>
    <xf numFmtId="176" fontId="9" fillId="9" borderId="27" xfId="0" applyNumberFormat="1" applyFont="1" applyFill="1" applyBorder="1">
      <alignment vertical="center"/>
    </xf>
    <xf numFmtId="176" fontId="9" fillId="9" borderId="63" xfId="0" applyNumberFormat="1" applyFont="1" applyFill="1" applyBorder="1">
      <alignment vertical="center"/>
    </xf>
    <xf numFmtId="176" fontId="9" fillId="0" borderId="68" xfId="0" applyNumberFormat="1" applyFont="1" applyBorder="1">
      <alignment vertical="center"/>
    </xf>
    <xf numFmtId="176" fontId="9" fillId="0" borderId="154" xfId="0" applyNumberFormat="1" applyFont="1" applyBorder="1">
      <alignment vertical="center"/>
    </xf>
    <xf numFmtId="176" fontId="9" fillId="0" borderId="102" xfId="0" applyNumberFormat="1" applyFont="1" applyBorder="1">
      <alignment vertical="center"/>
    </xf>
    <xf numFmtId="176" fontId="9" fillId="0" borderId="62" xfId="0" applyNumberFormat="1" applyFont="1" applyBorder="1">
      <alignment vertical="center"/>
    </xf>
    <xf numFmtId="176" fontId="9" fillId="0" borderId="165" xfId="0" applyNumberFormat="1" applyFont="1" applyBorder="1">
      <alignment vertical="center"/>
    </xf>
    <xf numFmtId="176" fontId="9" fillId="0" borderId="72" xfId="0" applyNumberFormat="1" applyFont="1" applyBorder="1">
      <alignment vertical="center"/>
    </xf>
    <xf numFmtId="176" fontId="9" fillId="0" borderId="35" xfId="0" applyNumberFormat="1" applyFont="1" applyBorder="1">
      <alignment vertical="center"/>
    </xf>
    <xf numFmtId="176" fontId="9" fillId="0" borderId="78" xfId="0" applyNumberFormat="1" applyFont="1" applyBorder="1">
      <alignment vertical="center"/>
    </xf>
    <xf numFmtId="176" fontId="9" fillId="0" borderId="168" xfId="0" applyNumberFormat="1" applyFont="1" applyBorder="1">
      <alignment vertical="center"/>
    </xf>
    <xf numFmtId="176" fontId="9" fillId="0" borderId="39" xfId="0" applyNumberFormat="1" applyFont="1" applyBorder="1">
      <alignment vertical="center"/>
    </xf>
    <xf numFmtId="176" fontId="9" fillId="0" borderId="169" xfId="0" applyNumberFormat="1" applyFont="1" applyBorder="1">
      <alignment vertical="center"/>
    </xf>
    <xf numFmtId="176" fontId="9" fillId="9" borderId="119" xfId="0" applyNumberFormat="1" applyFont="1" applyFill="1" applyBorder="1">
      <alignment vertical="center"/>
    </xf>
    <xf numFmtId="176" fontId="9" fillId="9" borderId="170" xfId="0" applyNumberFormat="1" applyFont="1" applyFill="1" applyBorder="1">
      <alignment vertical="center"/>
    </xf>
    <xf numFmtId="176" fontId="7" fillId="9" borderId="39" xfId="0" applyNumberFormat="1" applyFont="1" applyFill="1" applyBorder="1">
      <alignment vertical="center"/>
    </xf>
    <xf numFmtId="176" fontId="7" fillId="9" borderId="169" xfId="0" applyNumberFormat="1" applyFont="1" applyFill="1" applyBorder="1">
      <alignment vertical="center"/>
    </xf>
    <xf numFmtId="176" fontId="7" fillId="9" borderId="27" xfId="0" applyNumberFormat="1" applyFont="1" applyFill="1" applyBorder="1">
      <alignment vertical="center"/>
    </xf>
    <xf numFmtId="176" fontId="7" fillId="9" borderId="63" xfId="0" applyNumberFormat="1" applyFont="1" applyFill="1" applyBorder="1">
      <alignment vertical="center"/>
    </xf>
    <xf numFmtId="176" fontId="7" fillId="0" borderId="62" xfId="0" applyNumberFormat="1" applyFont="1" applyBorder="1">
      <alignment vertical="center"/>
    </xf>
    <xf numFmtId="176" fontId="7" fillId="0" borderId="165" xfId="0" applyNumberFormat="1" applyFont="1" applyBorder="1">
      <alignment vertical="center"/>
    </xf>
    <xf numFmtId="176" fontId="7" fillId="0" borderId="25" xfId="0" applyNumberFormat="1" applyFont="1" applyBorder="1">
      <alignment vertical="center"/>
    </xf>
    <xf numFmtId="176" fontId="7" fillId="0" borderId="56" xfId="0" applyNumberFormat="1" applyFont="1" applyBorder="1">
      <alignment vertical="center"/>
    </xf>
    <xf numFmtId="176" fontId="7" fillId="0" borderId="72" xfId="0" applyNumberFormat="1" applyFont="1" applyBorder="1">
      <alignment vertical="center"/>
    </xf>
    <xf numFmtId="176" fontId="7" fillId="0" borderId="35" xfId="0" applyNumberFormat="1" applyFont="1" applyBorder="1">
      <alignment vertical="center"/>
    </xf>
    <xf numFmtId="176" fontId="7" fillId="0" borderId="26" xfId="0" applyNumberFormat="1" applyFont="1" applyBorder="1">
      <alignment vertical="center"/>
    </xf>
    <xf numFmtId="176" fontId="7" fillId="0" borderId="113" xfId="0" applyNumberFormat="1" applyFont="1" applyBorder="1">
      <alignment vertical="center"/>
    </xf>
    <xf numFmtId="176" fontId="7" fillId="0" borderId="166" xfId="0" applyNumberFormat="1" applyFont="1" applyBorder="1">
      <alignment vertical="center"/>
    </xf>
    <xf numFmtId="176" fontId="7" fillId="0" borderId="138" xfId="0" applyNumberFormat="1" applyFont="1" applyBorder="1">
      <alignment vertical="center"/>
    </xf>
    <xf numFmtId="176" fontId="7" fillId="0" borderId="102" xfId="0" applyNumberFormat="1" applyFont="1" applyBorder="1">
      <alignment vertical="center"/>
    </xf>
    <xf numFmtId="176" fontId="7" fillId="0" borderId="78" xfId="0" applyNumberFormat="1" applyFont="1" applyBorder="1">
      <alignment vertical="center"/>
    </xf>
    <xf numFmtId="176" fontId="7" fillId="0" borderId="167" xfId="0" applyNumberFormat="1" applyFont="1" applyBorder="1">
      <alignment vertical="center"/>
    </xf>
    <xf numFmtId="176" fontId="7" fillId="0" borderId="154" xfId="0" applyNumberFormat="1" applyFont="1" applyBorder="1">
      <alignment vertical="center"/>
    </xf>
    <xf numFmtId="176" fontId="7" fillId="0" borderId="190" xfId="0" applyNumberFormat="1" applyFont="1" applyBorder="1">
      <alignment vertical="center"/>
    </xf>
    <xf numFmtId="176" fontId="7" fillId="0" borderId="191" xfId="0" applyNumberFormat="1" applyFont="1" applyBorder="1">
      <alignment vertical="center"/>
    </xf>
    <xf numFmtId="176" fontId="7" fillId="0" borderId="174" xfId="0" applyNumberFormat="1" applyFont="1" applyBorder="1">
      <alignment vertical="center"/>
    </xf>
    <xf numFmtId="176" fontId="7" fillId="0" borderId="171" xfId="0" applyNumberFormat="1" applyFont="1" applyBorder="1">
      <alignment vertical="center"/>
    </xf>
    <xf numFmtId="176" fontId="7" fillId="0" borderId="175" xfId="0" applyNumberFormat="1" applyFont="1" applyBorder="1">
      <alignment vertical="center"/>
    </xf>
    <xf numFmtId="176" fontId="7" fillId="0" borderId="164" xfId="0" applyNumberFormat="1" applyFont="1" applyBorder="1">
      <alignment vertical="center"/>
    </xf>
    <xf numFmtId="176" fontId="7" fillId="0" borderId="150" xfId="0" applyNumberFormat="1" applyFont="1" applyBorder="1">
      <alignment vertical="center"/>
    </xf>
    <xf numFmtId="176" fontId="7" fillId="0" borderId="189" xfId="0" applyNumberFormat="1" applyFont="1" applyBorder="1">
      <alignment vertical="center"/>
    </xf>
    <xf numFmtId="176" fontId="14" fillId="10" borderId="146" xfId="0" applyNumberFormat="1" applyFont="1" applyFill="1" applyBorder="1" applyAlignment="1">
      <alignment horizontal="center" vertical="center"/>
    </xf>
    <xf numFmtId="176" fontId="14" fillId="10" borderId="28" xfId="0" applyNumberFormat="1" applyFont="1" applyFill="1" applyBorder="1" applyAlignment="1">
      <alignment horizontal="center" vertical="center"/>
    </xf>
    <xf numFmtId="176" fontId="14" fillId="10" borderId="121" xfId="0" applyNumberFormat="1" applyFont="1" applyFill="1" applyBorder="1" applyAlignment="1">
      <alignment horizontal="center" vertical="center"/>
    </xf>
    <xf numFmtId="176" fontId="9" fillId="10" borderId="147" xfId="0" applyNumberFormat="1" applyFont="1" applyFill="1" applyBorder="1" applyAlignment="1">
      <alignment horizontal="center" vertical="center"/>
    </xf>
    <xf numFmtId="176" fontId="9" fillId="10" borderId="24" xfId="0" applyNumberFormat="1" applyFont="1" applyFill="1" applyBorder="1" applyAlignment="1">
      <alignment horizontal="center" vertical="center"/>
    </xf>
    <xf numFmtId="176" fontId="9" fillId="10" borderId="122" xfId="0" applyNumberFormat="1" applyFont="1" applyFill="1" applyBorder="1" applyAlignment="1">
      <alignment horizontal="center" vertical="center"/>
    </xf>
    <xf numFmtId="176" fontId="9" fillId="0" borderId="20" xfId="0" applyNumberFormat="1" applyFont="1" applyBorder="1">
      <alignment vertical="center"/>
    </xf>
    <xf numFmtId="176" fontId="9" fillId="0" borderId="145" xfId="0" applyNumberFormat="1" applyFont="1" applyBorder="1">
      <alignment vertical="center"/>
    </xf>
    <xf numFmtId="176" fontId="9" fillId="0" borderId="138" xfId="0" applyNumberFormat="1" applyFont="1" applyBorder="1">
      <alignment vertical="center"/>
    </xf>
    <xf numFmtId="176" fontId="9" fillId="0" borderId="19" xfId="0" applyNumberFormat="1" applyFont="1" applyBorder="1">
      <alignment vertical="center"/>
    </xf>
    <xf numFmtId="176" fontId="9" fillId="0" borderId="89" xfId="0" applyNumberFormat="1" applyFont="1" applyBorder="1">
      <alignment vertical="center"/>
    </xf>
    <xf numFmtId="176" fontId="9" fillId="0" borderId="113" xfId="0" applyNumberFormat="1" applyFont="1" applyBorder="1">
      <alignment vertical="center"/>
    </xf>
    <xf numFmtId="176" fontId="9" fillId="0" borderId="153" xfId="0" applyNumberFormat="1" applyFont="1" applyBorder="1">
      <alignment vertical="center"/>
    </xf>
    <xf numFmtId="176" fontId="9" fillId="0" borderId="151" xfId="0" applyNumberFormat="1" applyFont="1" applyBorder="1">
      <alignment vertical="center"/>
    </xf>
    <xf numFmtId="176" fontId="9" fillId="0" borderId="124" xfId="0" applyNumberFormat="1" applyFont="1" applyBorder="1">
      <alignment vertical="center"/>
    </xf>
    <xf numFmtId="176" fontId="9" fillId="0" borderId="65" xfId="0" applyNumberFormat="1" applyFont="1" applyBorder="1">
      <alignment vertical="center"/>
    </xf>
    <xf numFmtId="176" fontId="9" fillId="0" borderId="125" xfId="0" applyNumberFormat="1" applyFont="1" applyBorder="1">
      <alignment vertical="center"/>
    </xf>
    <xf numFmtId="176" fontId="9" fillId="0" borderId="126" xfId="0" applyNumberFormat="1" applyFont="1" applyBorder="1">
      <alignment vertical="center"/>
    </xf>
    <xf numFmtId="176" fontId="8" fillId="10" borderId="90" xfId="0" applyNumberFormat="1" applyFont="1" applyFill="1" applyBorder="1" applyAlignment="1">
      <alignment horizontal="center" vertical="center"/>
    </xf>
    <xf numFmtId="176" fontId="1" fillId="0" borderId="107" xfId="0" applyNumberFormat="1" applyFont="1" applyBorder="1" applyAlignment="1">
      <alignment horizontal="right" vertical="center"/>
    </xf>
    <xf numFmtId="176" fontId="1" fillId="0" borderId="166" xfId="0" applyNumberFormat="1" applyFont="1" applyBorder="1" applyAlignment="1">
      <alignment horizontal="right" vertical="center"/>
    </xf>
    <xf numFmtId="176" fontId="1" fillId="0" borderId="138" xfId="0" applyNumberFormat="1" applyFont="1" applyBorder="1" applyAlignment="1">
      <alignment horizontal="right" vertical="center"/>
    </xf>
    <xf numFmtId="176" fontId="1" fillId="0" borderId="200" xfId="0" applyNumberFormat="1" applyFont="1" applyBorder="1">
      <alignment vertical="center"/>
    </xf>
    <xf numFmtId="176" fontId="1" fillId="0" borderId="202" xfId="0" applyNumberFormat="1" applyFont="1" applyBorder="1" applyAlignment="1">
      <alignment horizontal="right" vertical="center"/>
    </xf>
    <xf numFmtId="176" fontId="1" fillId="0" borderId="135" xfId="0" applyNumberFormat="1" applyFont="1" applyBorder="1" applyAlignment="1">
      <alignment horizontal="right" vertical="center"/>
    </xf>
    <xf numFmtId="176" fontId="1" fillId="0" borderId="201" xfId="0" applyNumberFormat="1" applyFont="1" applyBorder="1" applyAlignment="1">
      <alignment horizontal="right" vertical="center"/>
    </xf>
    <xf numFmtId="176" fontId="1" fillId="0" borderId="203" xfId="0" applyNumberFormat="1" applyFont="1" applyBorder="1" applyAlignment="1">
      <alignment horizontal="right" vertical="center"/>
    </xf>
    <xf numFmtId="176" fontId="1" fillId="0" borderId="200" xfId="0" applyNumberFormat="1" applyFont="1" applyBorder="1" applyAlignment="1">
      <alignment horizontal="right" vertical="center"/>
    </xf>
    <xf numFmtId="176" fontId="1" fillId="0" borderId="204" xfId="0" applyNumberFormat="1" applyFont="1" applyBorder="1" applyAlignment="1">
      <alignment horizontal="right" vertical="center"/>
    </xf>
    <xf numFmtId="176" fontId="9" fillId="0" borderId="30" xfId="0" applyNumberFormat="1" applyFont="1" applyBorder="1">
      <alignment vertical="center"/>
    </xf>
    <xf numFmtId="176" fontId="1" fillId="0" borderId="205" xfId="0" applyNumberFormat="1" applyFont="1" applyBorder="1">
      <alignment vertical="center"/>
    </xf>
    <xf numFmtId="176" fontId="1" fillId="0" borderId="206" xfId="0" applyNumberFormat="1" applyFont="1" applyBorder="1">
      <alignment vertical="center"/>
    </xf>
    <xf numFmtId="176" fontId="1" fillId="0" borderId="63" xfId="0" applyNumberFormat="1" applyFont="1" applyBorder="1">
      <alignment vertical="center"/>
    </xf>
    <xf numFmtId="176" fontId="1" fillId="0" borderId="57" xfId="0" applyNumberFormat="1" applyFont="1" applyBorder="1">
      <alignment vertical="center"/>
    </xf>
    <xf numFmtId="176" fontId="1" fillId="0" borderId="136" xfId="0" applyNumberFormat="1" applyFont="1" applyBorder="1">
      <alignment vertical="center"/>
    </xf>
    <xf numFmtId="176" fontId="1" fillId="0" borderId="0" xfId="0" applyNumberFormat="1" applyFont="1">
      <alignment vertical="center"/>
    </xf>
    <xf numFmtId="176" fontId="1" fillId="0" borderId="207" xfId="0" applyNumberFormat="1" applyFont="1" applyBorder="1">
      <alignment vertical="center"/>
    </xf>
    <xf numFmtId="176" fontId="1" fillId="0" borderId="208" xfId="0" applyNumberFormat="1" applyFont="1" applyBorder="1">
      <alignment vertical="center"/>
    </xf>
    <xf numFmtId="176" fontId="3" fillId="0" borderId="0" xfId="0" applyNumberFormat="1" applyFont="1" applyAlignment="1">
      <alignment horizontal="right" vertical="center"/>
    </xf>
    <xf numFmtId="176" fontId="4" fillId="9" borderId="0" xfId="0" applyNumberFormat="1" applyFont="1" applyFill="1" applyAlignment="1">
      <alignment horizontal="center" vertical="center"/>
    </xf>
    <xf numFmtId="176" fontId="8" fillId="10" borderId="41" xfId="0" applyNumberFormat="1" applyFont="1" applyFill="1" applyBorder="1" applyAlignment="1">
      <alignment horizontal="center" vertical="center"/>
    </xf>
    <xf numFmtId="176" fontId="8" fillId="10" borderId="180" xfId="0" applyNumberFormat="1" applyFont="1" applyFill="1" applyBorder="1" applyAlignment="1">
      <alignment horizontal="center" vertical="center"/>
    </xf>
    <xf numFmtId="176" fontId="6" fillId="2" borderId="11" xfId="0" applyNumberFormat="1" applyFont="1" applyFill="1" applyBorder="1" applyAlignment="1">
      <alignment horizontal="center" vertical="center"/>
    </xf>
    <xf numFmtId="176" fontId="6" fillId="2" borderId="184" xfId="0" applyNumberFormat="1" applyFont="1" applyFill="1" applyBorder="1" applyAlignment="1">
      <alignment horizontal="center" vertical="center"/>
    </xf>
    <xf numFmtId="176" fontId="6" fillId="2" borderId="80" xfId="0" applyNumberFormat="1" applyFont="1" applyFill="1" applyBorder="1" applyAlignment="1">
      <alignment horizontal="center" vertical="center"/>
    </xf>
    <xf numFmtId="176" fontId="6" fillId="2" borderId="181" xfId="0" applyNumberFormat="1" applyFont="1" applyFill="1" applyBorder="1" applyAlignment="1">
      <alignment horizontal="center" vertical="center"/>
    </xf>
    <xf numFmtId="176" fontId="6" fillId="2" borderId="19" xfId="0" applyNumberFormat="1" applyFont="1" applyFill="1" applyBorder="1" applyAlignment="1">
      <alignment horizontal="center" vertical="center"/>
    </xf>
    <xf numFmtId="176" fontId="6" fillId="2" borderId="182" xfId="0" applyNumberFormat="1" applyFont="1" applyFill="1" applyBorder="1" applyAlignment="1">
      <alignment horizontal="center" vertical="center"/>
    </xf>
    <xf numFmtId="176" fontId="14" fillId="10" borderId="28" xfId="0" applyNumberFormat="1" applyFont="1" applyFill="1" applyBorder="1" applyAlignment="1">
      <alignment horizontal="center" vertical="center"/>
    </xf>
    <xf numFmtId="176" fontId="14" fillId="10" borderId="177" xfId="0" applyNumberFormat="1" applyFont="1" applyFill="1" applyBorder="1" applyAlignment="1">
      <alignment horizontal="center" vertical="center"/>
    </xf>
    <xf numFmtId="176" fontId="14" fillId="10" borderId="101" xfId="0" applyNumberFormat="1" applyFont="1" applyFill="1" applyBorder="1" applyAlignment="1">
      <alignment horizontal="center" vertical="center"/>
    </xf>
    <xf numFmtId="176" fontId="14" fillId="10" borderId="179" xfId="0" applyNumberFormat="1" applyFont="1" applyFill="1" applyBorder="1" applyAlignment="1">
      <alignment horizontal="center" vertical="center"/>
    </xf>
    <xf numFmtId="176" fontId="11" fillId="10" borderId="60" xfId="0" applyNumberFormat="1" applyFont="1" applyFill="1" applyBorder="1" applyAlignment="1">
      <alignment horizontal="center" vertical="center"/>
    </xf>
    <xf numFmtId="176" fontId="11" fillId="10" borderId="1" xfId="0" applyNumberFormat="1" applyFont="1" applyFill="1" applyBorder="1" applyAlignment="1">
      <alignment horizontal="center" vertical="center"/>
    </xf>
    <xf numFmtId="176" fontId="8" fillId="10" borderId="70" xfId="0" applyNumberFormat="1" applyFont="1" applyFill="1" applyBorder="1" applyAlignment="1">
      <alignment horizontal="center" vertical="center"/>
    </xf>
    <xf numFmtId="176" fontId="8" fillId="10" borderId="53" xfId="0" applyNumberFormat="1" applyFont="1" applyFill="1" applyBorder="1" applyAlignment="1">
      <alignment horizontal="center" vertical="center"/>
    </xf>
    <xf numFmtId="176" fontId="8" fillId="10" borderId="7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2" borderId="115" xfId="0" applyNumberFormat="1" applyFont="1" applyFill="1" applyBorder="1" applyAlignment="1">
      <alignment horizontal="center" vertical="center"/>
    </xf>
    <xf numFmtId="176" fontId="10" fillId="2" borderId="9" xfId="0" applyNumberFormat="1" applyFont="1" applyFill="1" applyBorder="1" applyAlignment="1">
      <alignment horizontal="center" vertical="center"/>
    </xf>
    <xf numFmtId="176" fontId="10" fillId="2" borderId="6" xfId="0" applyNumberFormat="1" applyFont="1" applyFill="1" applyBorder="1" applyAlignment="1">
      <alignment horizontal="center" vertical="center"/>
    </xf>
    <xf numFmtId="176" fontId="11" fillId="10" borderId="197" xfId="0" applyNumberFormat="1" applyFont="1" applyFill="1" applyBorder="1" applyAlignment="1">
      <alignment horizontal="center" vertical="center"/>
    </xf>
    <xf numFmtId="176" fontId="11" fillId="10" borderId="198" xfId="0" applyNumberFormat="1" applyFont="1" applyFill="1" applyBorder="1" applyAlignment="1">
      <alignment horizontal="center" vertical="center"/>
    </xf>
    <xf numFmtId="176" fontId="8" fillId="10" borderId="197" xfId="0" applyNumberFormat="1" applyFont="1" applyFill="1" applyBorder="1" applyAlignment="1">
      <alignment horizontal="center" vertical="center"/>
    </xf>
    <xf numFmtId="176" fontId="8" fillId="10" borderId="198" xfId="0" applyNumberFormat="1" applyFont="1" applyFill="1" applyBorder="1" applyAlignment="1">
      <alignment horizontal="center" vertical="center"/>
    </xf>
    <xf numFmtId="176" fontId="8" fillId="10" borderId="199" xfId="0" applyNumberFormat="1" applyFont="1" applyFill="1" applyBorder="1" applyAlignment="1">
      <alignment horizontal="center" vertical="center"/>
    </xf>
    <xf numFmtId="176" fontId="3" fillId="3" borderId="82" xfId="0" applyNumberFormat="1" applyFont="1" applyFill="1" applyBorder="1" applyAlignment="1">
      <alignment horizontal="center" vertical="center"/>
    </xf>
    <xf numFmtId="176" fontId="3" fillId="3" borderId="81" xfId="0" applyNumberFormat="1" applyFont="1" applyFill="1" applyBorder="1" applyAlignment="1">
      <alignment horizontal="center" vertical="center"/>
    </xf>
    <xf numFmtId="176" fontId="11" fillId="10" borderId="196" xfId="0" applyNumberFormat="1" applyFont="1" applyFill="1" applyBorder="1" applyAlignment="1">
      <alignment horizontal="center" vertical="center"/>
    </xf>
    <xf numFmtId="176" fontId="8" fillId="10" borderId="37" xfId="0" applyNumberFormat="1" applyFont="1" applyFill="1" applyBorder="1" applyAlignment="1">
      <alignment horizontal="center" vertical="center"/>
    </xf>
    <xf numFmtId="176" fontId="8" fillId="10" borderId="34" xfId="0" applyNumberFormat="1" applyFont="1" applyFill="1" applyBorder="1" applyAlignment="1">
      <alignment horizontal="center" vertical="center"/>
    </xf>
    <xf numFmtId="176" fontId="8" fillId="10" borderId="38" xfId="0" applyNumberFormat="1" applyFont="1" applyFill="1" applyBorder="1" applyAlignment="1">
      <alignment horizontal="center" vertical="center"/>
    </xf>
    <xf numFmtId="176" fontId="3" fillId="10" borderId="111" xfId="0" applyNumberFormat="1" applyFont="1" applyFill="1" applyBorder="1" applyAlignment="1">
      <alignment horizontal="center" vertical="center"/>
    </xf>
    <xf numFmtId="176" fontId="3" fillId="10" borderId="118" xfId="0" applyNumberFormat="1" applyFont="1" applyFill="1" applyBorder="1" applyAlignment="1">
      <alignment horizontal="center" vertical="center"/>
    </xf>
    <xf numFmtId="176" fontId="3" fillId="10" borderId="183" xfId="0" applyNumberFormat="1" applyFont="1" applyFill="1" applyBorder="1" applyAlignment="1">
      <alignment horizontal="center" vertical="center"/>
    </xf>
    <xf numFmtId="176" fontId="11" fillId="10" borderId="159" xfId="0" applyNumberFormat="1" applyFont="1" applyFill="1" applyBorder="1" applyAlignment="1">
      <alignment horizontal="center" vertical="center"/>
    </xf>
    <xf numFmtId="176" fontId="11" fillId="10" borderId="33" xfId="0" applyNumberFormat="1" applyFont="1" applyFill="1" applyBorder="1" applyAlignment="1">
      <alignment horizontal="center" vertical="center"/>
    </xf>
    <xf numFmtId="176" fontId="11" fillId="10" borderId="40" xfId="0" applyNumberFormat="1" applyFont="1" applyFill="1" applyBorder="1" applyAlignment="1">
      <alignment horizontal="center" vertical="center"/>
    </xf>
    <xf numFmtId="176" fontId="8" fillId="10" borderId="33" xfId="0" applyNumberFormat="1" applyFont="1" applyFill="1" applyBorder="1" applyAlignment="1">
      <alignment horizontal="center" vertical="center"/>
    </xf>
    <xf numFmtId="176" fontId="8" fillId="10" borderId="40" xfId="0" applyNumberFormat="1" applyFont="1" applyFill="1" applyBorder="1" applyAlignment="1">
      <alignment horizontal="center" vertical="center"/>
    </xf>
    <xf numFmtId="176" fontId="8" fillId="10" borderId="186" xfId="0" applyNumberFormat="1" applyFont="1" applyFill="1" applyBorder="1" applyAlignment="1">
      <alignment horizontal="center" vertical="center"/>
    </xf>
    <xf numFmtId="176" fontId="8" fillId="10" borderId="192" xfId="0" applyNumberFormat="1" applyFont="1" applyFill="1" applyBorder="1" applyAlignment="1">
      <alignment horizontal="center" vertical="center"/>
    </xf>
    <xf numFmtId="176" fontId="6" fillId="10" borderId="80" xfId="0" applyNumberFormat="1" applyFont="1" applyFill="1" applyBorder="1" applyAlignment="1">
      <alignment horizontal="center" vertical="center"/>
    </xf>
    <xf numFmtId="176" fontId="6" fillId="10" borderId="181" xfId="0" applyNumberFormat="1" applyFont="1" applyFill="1" applyBorder="1" applyAlignment="1">
      <alignment horizontal="center" vertical="center"/>
    </xf>
    <xf numFmtId="176" fontId="6" fillId="10" borderId="19" xfId="0" applyNumberFormat="1" applyFont="1" applyFill="1" applyBorder="1" applyAlignment="1">
      <alignment horizontal="center" vertical="center"/>
    </xf>
    <xf numFmtId="176" fontId="6" fillId="10" borderId="182" xfId="0" applyNumberFormat="1" applyFont="1" applyFill="1" applyBorder="1" applyAlignment="1">
      <alignment horizontal="center" vertical="center"/>
    </xf>
    <xf numFmtId="176" fontId="6" fillId="10" borderId="11" xfId="0" applyNumberFormat="1" applyFont="1" applyFill="1" applyBorder="1" applyAlignment="1">
      <alignment horizontal="center" vertical="center"/>
    </xf>
    <xf numFmtId="176" fontId="6" fillId="10" borderId="184" xfId="0" applyNumberFormat="1" applyFont="1" applyFill="1" applyBorder="1" applyAlignment="1">
      <alignment horizontal="center" vertical="center"/>
    </xf>
    <xf numFmtId="176" fontId="10" fillId="10" borderId="1" xfId="0" applyNumberFormat="1" applyFont="1" applyFill="1" applyBorder="1" applyAlignment="1">
      <alignment horizontal="center" vertical="center"/>
    </xf>
    <xf numFmtId="176" fontId="10" fillId="10" borderId="115" xfId="0" applyNumberFormat="1" applyFont="1" applyFill="1" applyBorder="1" applyAlignment="1">
      <alignment horizontal="center" vertical="center"/>
    </xf>
    <xf numFmtId="176" fontId="10" fillId="10" borderId="9" xfId="0" applyNumberFormat="1" applyFont="1" applyFill="1" applyBorder="1" applyAlignment="1">
      <alignment horizontal="center" vertical="center"/>
    </xf>
    <xf numFmtId="176" fontId="10" fillId="10" borderId="6" xfId="0" applyNumberFormat="1" applyFont="1" applyFill="1" applyBorder="1" applyAlignment="1">
      <alignment horizontal="center" vertical="center"/>
    </xf>
    <xf numFmtId="176" fontId="14" fillId="10" borderId="146" xfId="0" applyNumberFormat="1" applyFont="1" applyFill="1" applyBorder="1" applyAlignment="1">
      <alignment horizontal="center" vertical="center"/>
    </xf>
    <xf numFmtId="176" fontId="14" fillId="10" borderId="193" xfId="0" applyNumberFormat="1" applyFont="1" applyFill="1" applyBorder="1" applyAlignment="1">
      <alignment horizontal="center" vertical="center"/>
    </xf>
    <xf numFmtId="176" fontId="14" fillId="10" borderId="194" xfId="0" applyNumberFormat="1" applyFont="1" applyFill="1" applyBorder="1" applyAlignment="1">
      <alignment horizontal="center" vertical="center"/>
    </xf>
    <xf numFmtId="176" fontId="14" fillId="10" borderId="195" xfId="0" applyNumberFormat="1" applyFont="1" applyFill="1" applyBorder="1" applyAlignment="1">
      <alignment horizontal="center" vertical="center"/>
    </xf>
    <xf numFmtId="176" fontId="14" fillId="10" borderId="147" xfId="0" applyNumberFormat="1" applyFont="1" applyFill="1" applyBorder="1" applyAlignment="1">
      <alignment horizontal="center" vertical="center"/>
    </xf>
    <xf numFmtId="176" fontId="8" fillId="10" borderId="39" xfId="0" applyNumberFormat="1" applyFont="1" applyFill="1" applyBorder="1" applyAlignment="1">
      <alignment horizontal="center" vertical="center"/>
    </xf>
    <xf numFmtId="176" fontId="8" fillId="10" borderId="69" xfId="0" applyNumberFormat="1" applyFont="1" applyFill="1" applyBorder="1" applyAlignment="1">
      <alignment horizontal="center" vertical="center"/>
    </xf>
    <xf numFmtId="176" fontId="8" fillId="10" borderId="159" xfId="0" applyNumberFormat="1" applyFont="1" applyFill="1" applyBorder="1" applyAlignment="1">
      <alignment horizontal="center" vertical="center"/>
    </xf>
    <xf numFmtId="176" fontId="8" fillId="10" borderId="130" xfId="0" applyNumberFormat="1" applyFont="1" applyFill="1" applyBorder="1" applyAlignment="1">
      <alignment horizontal="center" vertical="center"/>
    </xf>
    <xf numFmtId="176" fontId="11" fillId="10" borderId="69" xfId="0" applyNumberFormat="1" applyFont="1" applyFill="1" applyBorder="1" applyAlignment="1">
      <alignment horizontal="center" vertical="center"/>
    </xf>
    <xf numFmtId="176" fontId="11" fillId="10" borderId="75" xfId="0" applyNumberFormat="1" applyFont="1" applyFill="1" applyBorder="1" applyAlignment="1">
      <alignment horizontal="center" vertical="center"/>
    </xf>
    <xf numFmtId="176" fontId="11" fillId="10" borderId="63" xfId="0" applyNumberFormat="1" applyFont="1" applyFill="1" applyBorder="1" applyAlignment="1">
      <alignment horizontal="center" vertical="center"/>
    </xf>
    <xf numFmtId="176" fontId="8" fillId="10" borderId="42" xfId="0" applyNumberFormat="1" applyFont="1" applyFill="1" applyBorder="1" applyAlignment="1">
      <alignment horizontal="center" vertical="center"/>
    </xf>
    <xf numFmtId="176" fontId="8" fillId="10" borderId="148" xfId="0" applyNumberFormat="1" applyFont="1" applyFill="1" applyBorder="1" applyAlignment="1">
      <alignment horizontal="center" vertical="center"/>
    </xf>
    <xf numFmtId="176" fontId="8" fillId="10" borderId="149" xfId="0" applyNumberFormat="1" applyFont="1" applyFill="1" applyBorder="1" applyAlignment="1">
      <alignment horizontal="center" vertical="center"/>
    </xf>
    <xf numFmtId="176" fontId="1" fillId="10" borderId="58" xfId="0" applyNumberFormat="1" applyFont="1" applyFill="1" applyBorder="1" applyAlignment="1">
      <alignment horizontal="center" vertical="center"/>
    </xf>
    <xf numFmtId="176" fontId="1" fillId="10" borderId="55" xfId="0" applyNumberFormat="1" applyFont="1" applyFill="1" applyBorder="1" applyAlignment="1">
      <alignment horizontal="center" vertical="center"/>
    </xf>
    <xf numFmtId="176" fontId="14" fillId="10" borderId="128" xfId="0" applyNumberFormat="1" applyFont="1" applyFill="1" applyBorder="1" applyAlignment="1">
      <alignment horizontal="center" vertical="center"/>
    </xf>
    <xf numFmtId="176" fontId="14" fillId="10" borderId="129" xfId="0" applyNumberFormat="1" applyFont="1" applyFill="1" applyBorder="1" applyAlignment="1">
      <alignment horizontal="center" vertical="center"/>
    </xf>
    <xf numFmtId="176" fontId="1" fillId="10" borderId="11" xfId="0" applyNumberFormat="1" applyFont="1" applyFill="1" applyBorder="1" applyAlignment="1">
      <alignment horizontal="center" vertical="center"/>
    </xf>
    <xf numFmtId="176" fontId="1" fillId="10" borderId="8" xfId="0" applyNumberFormat="1" applyFont="1" applyFill="1" applyBorder="1" applyAlignment="1">
      <alignment horizontal="center" vertical="center"/>
    </xf>
    <xf numFmtId="176" fontId="1" fillId="10" borderId="80" xfId="0" applyNumberFormat="1" applyFont="1" applyFill="1" applyBorder="1" applyAlignment="1">
      <alignment horizontal="center" vertical="center"/>
    </xf>
    <xf numFmtId="176" fontId="1" fillId="10" borderId="79" xfId="0" applyNumberFormat="1" applyFont="1" applyFill="1" applyBorder="1" applyAlignment="1">
      <alignment horizontal="center" vertical="center"/>
    </xf>
    <xf numFmtId="176" fontId="1" fillId="10" borderId="160" xfId="0" applyNumberFormat="1" applyFont="1" applyFill="1" applyBorder="1" applyAlignment="1">
      <alignment horizontal="center" vertical="center"/>
    </xf>
    <xf numFmtId="176" fontId="1" fillId="10" borderId="147" xfId="0" applyNumberFormat="1" applyFont="1" applyFill="1" applyBorder="1" applyAlignment="1">
      <alignment horizontal="center" vertical="center"/>
    </xf>
    <xf numFmtId="176" fontId="11" fillId="10" borderId="32" xfId="0" applyNumberFormat="1" applyFont="1" applyFill="1" applyBorder="1" applyAlignment="1">
      <alignment horizontal="center" vertical="center"/>
    </xf>
    <xf numFmtId="176" fontId="3" fillId="10" borderId="115" xfId="0" applyNumberFormat="1" applyFont="1" applyFill="1" applyBorder="1" applyAlignment="1">
      <alignment horizontal="center" vertical="center"/>
    </xf>
    <xf numFmtId="176" fontId="3" fillId="10" borderId="67" xfId="0" applyNumberFormat="1" applyFont="1" applyFill="1" applyBorder="1" applyAlignment="1">
      <alignment horizontal="center" vertical="center"/>
    </xf>
    <xf numFmtId="176" fontId="3" fillId="10" borderId="15" xfId="0" applyNumberFormat="1" applyFont="1" applyFill="1" applyBorder="1" applyAlignment="1">
      <alignment horizontal="center" vertical="center"/>
    </xf>
    <xf numFmtId="176" fontId="11" fillId="10" borderId="61" xfId="0" applyNumberFormat="1" applyFont="1" applyFill="1" applyBorder="1" applyAlignment="1">
      <alignment horizontal="center" vertical="center"/>
    </xf>
    <xf numFmtId="176" fontId="11" fillId="10" borderId="3" xfId="0" applyNumberFormat="1" applyFont="1" applyFill="1" applyBorder="1" applyAlignment="1">
      <alignment horizontal="center" vertical="center"/>
    </xf>
    <xf numFmtId="176" fontId="8" fillId="10" borderId="120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FFFF99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15C15-93DF-43B1-9F4B-24F3329F56E3}">
  <sheetPr>
    <pageSetUpPr fitToPage="1"/>
  </sheetPr>
  <dimension ref="A1:X24"/>
  <sheetViews>
    <sheetView tabSelected="1" zoomScale="115" zoomScaleNormal="115" workbookViewId="0">
      <selection sqref="A1:X1"/>
    </sheetView>
  </sheetViews>
  <sheetFormatPr defaultColWidth="8.88671875" defaultRowHeight="11.25" x14ac:dyDescent="0.15"/>
  <cols>
    <col min="1" max="1" width="10.44140625" style="1" customWidth="1"/>
    <col min="2" max="9" width="7.88671875" style="1" customWidth="1"/>
    <col min="10" max="13" width="7.88671875" style="1" hidden="1" customWidth="1"/>
    <col min="14" max="21" width="7.88671875" style="1" customWidth="1"/>
    <col min="22" max="24" width="7.88671875" style="1" hidden="1" customWidth="1"/>
    <col min="25" max="25" width="8.88671875" style="1" customWidth="1"/>
    <col min="26" max="16384" width="8.88671875" style="1"/>
  </cols>
  <sheetData>
    <row r="1" spans="1:24" ht="33" customHeight="1" x14ac:dyDescent="0.15">
      <c r="A1" s="337" t="s">
        <v>62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  <c r="X1" s="337"/>
    </row>
    <row r="2" spans="1:24" ht="15" customHeight="1" thickBot="1" x14ac:dyDescent="0.2">
      <c r="A2" s="336" t="s">
        <v>5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36"/>
      <c r="W2" s="336"/>
      <c r="X2" s="336"/>
    </row>
    <row r="3" spans="1:24" ht="20.100000000000001" customHeight="1" thickTop="1" x14ac:dyDescent="0.15">
      <c r="A3" s="364" t="s">
        <v>4</v>
      </c>
      <c r="B3" s="366" t="s">
        <v>28</v>
      </c>
      <c r="C3" s="351"/>
      <c r="D3" s="351"/>
      <c r="E3" s="351"/>
      <c r="F3" s="367" t="s">
        <v>29</v>
      </c>
      <c r="G3" s="368"/>
      <c r="H3" s="368"/>
      <c r="I3" s="369"/>
      <c r="J3" s="386" t="s">
        <v>46</v>
      </c>
      <c r="K3" s="386"/>
      <c r="L3" s="387"/>
      <c r="M3" s="370" t="s">
        <v>4</v>
      </c>
      <c r="N3" s="350" t="s">
        <v>60</v>
      </c>
      <c r="O3" s="351"/>
      <c r="P3" s="351"/>
      <c r="Q3" s="351"/>
      <c r="R3" s="352" t="s">
        <v>55</v>
      </c>
      <c r="S3" s="353"/>
      <c r="T3" s="353"/>
      <c r="U3" s="354"/>
      <c r="V3" s="355" t="s">
        <v>47</v>
      </c>
      <c r="W3" s="355"/>
      <c r="X3" s="356"/>
    </row>
    <row r="4" spans="1:24" ht="23.25" customHeight="1" x14ac:dyDescent="0.15">
      <c r="A4" s="364"/>
      <c r="B4" s="236" t="s">
        <v>0</v>
      </c>
      <c r="C4" s="373" t="s">
        <v>6</v>
      </c>
      <c r="D4" s="374"/>
      <c r="E4" s="375"/>
      <c r="F4" s="241" t="s">
        <v>0</v>
      </c>
      <c r="G4" s="376" t="s">
        <v>6</v>
      </c>
      <c r="H4" s="376"/>
      <c r="I4" s="377"/>
      <c r="J4" s="388"/>
      <c r="K4" s="388"/>
      <c r="L4" s="389"/>
      <c r="M4" s="371"/>
      <c r="N4" s="235" t="s">
        <v>48</v>
      </c>
      <c r="O4" s="359" t="s">
        <v>49</v>
      </c>
      <c r="P4" s="360"/>
      <c r="Q4" s="360"/>
      <c r="R4" s="316" t="s">
        <v>48</v>
      </c>
      <c r="S4" s="361" t="s">
        <v>49</v>
      </c>
      <c r="T4" s="362"/>
      <c r="U4" s="363"/>
      <c r="V4" s="357"/>
      <c r="W4" s="357"/>
      <c r="X4" s="358"/>
    </row>
    <row r="5" spans="1:24" ht="13.5" customHeight="1" x14ac:dyDescent="0.15">
      <c r="A5" s="364"/>
      <c r="B5" s="154" t="s">
        <v>7</v>
      </c>
      <c r="C5" s="218" t="s">
        <v>1</v>
      </c>
      <c r="D5" s="155" t="s">
        <v>2</v>
      </c>
      <c r="E5" s="156" t="s">
        <v>3</v>
      </c>
      <c r="F5" s="378" t="s">
        <v>7</v>
      </c>
      <c r="G5" s="390" t="s">
        <v>1</v>
      </c>
      <c r="H5" s="346" t="s">
        <v>2</v>
      </c>
      <c r="I5" s="348" t="s">
        <v>3</v>
      </c>
      <c r="J5" s="384" t="s">
        <v>25</v>
      </c>
      <c r="K5" s="380" t="s">
        <v>26</v>
      </c>
      <c r="L5" s="382" t="s">
        <v>27</v>
      </c>
      <c r="M5" s="371"/>
      <c r="N5" s="156" t="s">
        <v>50</v>
      </c>
      <c r="O5" s="218" t="s">
        <v>51</v>
      </c>
      <c r="P5" s="155" t="s">
        <v>52</v>
      </c>
      <c r="Q5" s="156" t="s">
        <v>53</v>
      </c>
      <c r="R5" s="338" t="s">
        <v>50</v>
      </c>
      <c r="S5" s="346" t="s">
        <v>51</v>
      </c>
      <c r="T5" s="346" t="s">
        <v>52</v>
      </c>
      <c r="U5" s="348" t="s">
        <v>53</v>
      </c>
      <c r="V5" s="340" t="s">
        <v>51</v>
      </c>
      <c r="W5" s="342" t="s">
        <v>52</v>
      </c>
      <c r="X5" s="344" t="s">
        <v>53</v>
      </c>
    </row>
    <row r="6" spans="1:24" ht="14.25" customHeight="1" thickBot="1" x14ac:dyDescent="0.2">
      <c r="A6" s="365"/>
      <c r="B6" s="232">
        <v>954000</v>
      </c>
      <c r="C6" s="231">
        <v>372960</v>
      </c>
      <c r="D6" s="231">
        <v>694400</v>
      </c>
      <c r="E6" s="233">
        <v>900480</v>
      </c>
      <c r="F6" s="379"/>
      <c r="G6" s="391"/>
      <c r="H6" s="392"/>
      <c r="I6" s="393"/>
      <c r="J6" s="385"/>
      <c r="K6" s="381"/>
      <c r="L6" s="383"/>
      <c r="M6" s="372"/>
      <c r="N6" s="233">
        <v>477000</v>
      </c>
      <c r="O6" s="231">
        <v>186480</v>
      </c>
      <c r="P6" s="231">
        <v>347200</v>
      </c>
      <c r="Q6" s="233">
        <v>450240</v>
      </c>
      <c r="R6" s="339"/>
      <c r="S6" s="347"/>
      <c r="T6" s="347"/>
      <c r="U6" s="349"/>
      <c r="V6" s="341"/>
      <c r="W6" s="343"/>
      <c r="X6" s="345"/>
    </row>
    <row r="7" spans="1:24" ht="25.5" customHeight="1" x14ac:dyDescent="0.15">
      <c r="A7" s="8" t="s">
        <v>78</v>
      </c>
      <c r="B7" s="73">
        <f>B6/16*16</f>
        <v>954000</v>
      </c>
      <c r="C7" s="220">
        <f>C6/16*16</f>
        <v>372960</v>
      </c>
      <c r="D7" s="4">
        <f>D6/16*16</f>
        <v>694400</v>
      </c>
      <c r="E7" s="2">
        <f>E6/16*16</f>
        <v>900480</v>
      </c>
      <c r="F7" s="240">
        <f>B8</f>
        <v>894375</v>
      </c>
      <c r="G7" s="34">
        <f t="shared" ref="G7:G18" si="0">C8</f>
        <v>349650</v>
      </c>
      <c r="H7" s="242">
        <f t="shared" ref="H7:H18" si="1">D8</f>
        <v>651000</v>
      </c>
      <c r="I7" s="243">
        <f t="shared" ref="I7:I18" si="2">E8</f>
        <v>844200</v>
      </c>
      <c r="J7" s="132">
        <f>ROUNDDOWN(F7+G7,-1)</f>
        <v>1244020</v>
      </c>
      <c r="K7" s="132">
        <f t="shared" ref="K7:K14" si="3">ROUNDDOWN(F7+H7,-1)</f>
        <v>1545370</v>
      </c>
      <c r="L7" s="136">
        <f t="shared" ref="L7:L17" si="4">ROUNDDOWN(F7+I7,-1)</f>
        <v>1738570</v>
      </c>
      <c r="M7" s="142" t="s">
        <v>30</v>
      </c>
      <c r="N7" s="2">
        <f>N6/8*8</f>
        <v>477000</v>
      </c>
      <c r="O7" s="220">
        <f>O6/8*8</f>
        <v>186480</v>
      </c>
      <c r="P7" s="4">
        <f>P6/8*8</f>
        <v>347200</v>
      </c>
      <c r="Q7" s="2">
        <f>Q6/8*8</f>
        <v>450240</v>
      </c>
      <c r="R7" s="262">
        <f t="shared" ref="R7:U13" si="5">N8</f>
        <v>417375</v>
      </c>
      <c r="S7" s="263">
        <f t="shared" si="5"/>
        <v>163170</v>
      </c>
      <c r="T7" s="242">
        <f t="shared" si="5"/>
        <v>303800</v>
      </c>
      <c r="U7" s="243">
        <f t="shared" si="5"/>
        <v>393960</v>
      </c>
      <c r="V7" s="132">
        <f t="shared" ref="V7:V13" si="6">ROUNDDOWN(R7+S7,-1)</f>
        <v>580540</v>
      </c>
      <c r="W7" s="132">
        <f t="shared" ref="W7:W13" si="7">ROUNDDOWN(R7+T7,-1)</f>
        <v>721170</v>
      </c>
      <c r="X7" s="136">
        <f t="shared" ref="X7:X13" si="8">ROUNDDOWN(R7+U7,-1)</f>
        <v>811330</v>
      </c>
    </row>
    <row r="8" spans="1:24" ht="25.5" customHeight="1" x14ac:dyDescent="0.15">
      <c r="A8" s="9" t="s">
        <v>63</v>
      </c>
      <c r="B8" s="74">
        <f>B6/16*15</f>
        <v>894375</v>
      </c>
      <c r="C8" s="43">
        <f>C6/16*15</f>
        <v>349650</v>
      </c>
      <c r="D8" s="5">
        <f>D6/16*15</f>
        <v>651000</v>
      </c>
      <c r="E8" s="3">
        <f>E6/16*15</f>
        <v>844200</v>
      </c>
      <c r="F8" s="238">
        <f>B9</f>
        <v>834750</v>
      </c>
      <c r="G8" s="32">
        <f t="shared" si="0"/>
        <v>326340</v>
      </c>
      <c r="H8" s="244">
        <f t="shared" si="1"/>
        <v>607600</v>
      </c>
      <c r="I8" s="24">
        <f t="shared" si="2"/>
        <v>787920</v>
      </c>
      <c r="J8" s="132">
        <f>ROUNDDOWN(F8+G8,-1)</f>
        <v>1161090</v>
      </c>
      <c r="K8" s="132">
        <f t="shared" si="3"/>
        <v>1442350</v>
      </c>
      <c r="L8" s="136">
        <f t="shared" si="4"/>
        <v>1622670</v>
      </c>
      <c r="M8" s="142" t="s">
        <v>31</v>
      </c>
      <c r="N8" s="2">
        <f>N6/8*7</f>
        <v>417375</v>
      </c>
      <c r="O8" s="220">
        <f>O6/8*7</f>
        <v>163170</v>
      </c>
      <c r="P8" s="4">
        <f>P6/8*7</f>
        <v>303800</v>
      </c>
      <c r="Q8" s="2">
        <f>Q6/8*7</f>
        <v>393960</v>
      </c>
      <c r="R8" s="264">
        <f t="shared" si="5"/>
        <v>357750</v>
      </c>
      <c r="S8" s="265">
        <f t="shared" si="5"/>
        <v>139860</v>
      </c>
      <c r="T8" s="244">
        <f t="shared" si="5"/>
        <v>260400</v>
      </c>
      <c r="U8" s="24">
        <f t="shared" si="5"/>
        <v>337680</v>
      </c>
      <c r="V8" s="132">
        <f t="shared" si="6"/>
        <v>497610</v>
      </c>
      <c r="W8" s="132">
        <f t="shared" si="7"/>
        <v>618150</v>
      </c>
      <c r="X8" s="136">
        <f t="shared" si="8"/>
        <v>695430</v>
      </c>
    </row>
    <row r="9" spans="1:24" ht="25.5" customHeight="1" x14ac:dyDescent="0.15">
      <c r="A9" s="10" t="s">
        <v>64</v>
      </c>
      <c r="B9" s="74">
        <f>B6/16*14</f>
        <v>834750</v>
      </c>
      <c r="C9" s="43">
        <f>C6/16*14</f>
        <v>326340</v>
      </c>
      <c r="D9" s="5">
        <f>D6/16*14</f>
        <v>607600</v>
      </c>
      <c r="E9" s="3">
        <f>E6/16*14</f>
        <v>787920</v>
      </c>
      <c r="F9" s="238">
        <f t="shared" ref="F9:F18" si="9">B10</f>
        <v>775125</v>
      </c>
      <c r="G9" s="32">
        <f t="shared" si="0"/>
        <v>303030</v>
      </c>
      <c r="H9" s="244">
        <f t="shared" si="1"/>
        <v>564200</v>
      </c>
      <c r="I9" s="24">
        <f t="shared" si="2"/>
        <v>731640</v>
      </c>
      <c r="J9" s="132">
        <f>ROUNDDOWN(F9+G9,-1)</f>
        <v>1078150</v>
      </c>
      <c r="K9" s="132">
        <f t="shared" si="3"/>
        <v>1339320</v>
      </c>
      <c r="L9" s="136">
        <f t="shared" si="4"/>
        <v>1506760</v>
      </c>
      <c r="M9" s="143" t="s">
        <v>32</v>
      </c>
      <c r="N9" s="2">
        <f>N6/8*6</f>
        <v>357750</v>
      </c>
      <c r="O9" s="220">
        <f>O6/8*6</f>
        <v>139860</v>
      </c>
      <c r="P9" s="4">
        <f>P6/8*6</f>
        <v>260400</v>
      </c>
      <c r="Q9" s="2">
        <f>Q6/8*6</f>
        <v>337680</v>
      </c>
      <c r="R9" s="264">
        <f t="shared" si="5"/>
        <v>298125</v>
      </c>
      <c r="S9" s="265">
        <f t="shared" si="5"/>
        <v>116550</v>
      </c>
      <c r="T9" s="244">
        <f t="shared" si="5"/>
        <v>217000</v>
      </c>
      <c r="U9" s="24">
        <f t="shared" si="5"/>
        <v>281400</v>
      </c>
      <c r="V9" s="132">
        <f t="shared" si="6"/>
        <v>414670</v>
      </c>
      <c r="W9" s="132">
        <f t="shared" si="7"/>
        <v>515120</v>
      </c>
      <c r="X9" s="136">
        <f t="shared" si="8"/>
        <v>579520</v>
      </c>
    </row>
    <row r="10" spans="1:24" ht="25.5" customHeight="1" x14ac:dyDescent="0.15">
      <c r="A10" s="11" t="s">
        <v>65</v>
      </c>
      <c r="B10" s="27">
        <f>B6/16*13</f>
        <v>775125</v>
      </c>
      <c r="C10" s="221">
        <f>C6/16*13</f>
        <v>303030</v>
      </c>
      <c r="D10" s="217">
        <f>D6/16*13</f>
        <v>564200</v>
      </c>
      <c r="E10" s="79">
        <f>E6/16*13</f>
        <v>731640</v>
      </c>
      <c r="F10" s="245">
        <f t="shared" si="9"/>
        <v>715500</v>
      </c>
      <c r="G10" s="33">
        <f t="shared" si="0"/>
        <v>279720</v>
      </c>
      <c r="H10" s="246">
        <f t="shared" si="1"/>
        <v>520800</v>
      </c>
      <c r="I10" s="54">
        <f t="shared" si="2"/>
        <v>675360</v>
      </c>
      <c r="J10" s="134">
        <f t="shared" ref="J10:J12" si="10">ROUNDDOWN(F10+G10,-1)</f>
        <v>995220</v>
      </c>
      <c r="K10" s="134">
        <f t="shared" si="3"/>
        <v>1236300</v>
      </c>
      <c r="L10" s="136">
        <f t="shared" si="4"/>
        <v>1390860</v>
      </c>
      <c r="M10" s="144" t="s">
        <v>33</v>
      </c>
      <c r="N10" s="317">
        <f>N6/8*5</f>
        <v>298125</v>
      </c>
      <c r="O10" s="318">
        <f>O6/8*5</f>
        <v>116550</v>
      </c>
      <c r="P10" s="319">
        <f>P6/8*5</f>
        <v>217000</v>
      </c>
      <c r="Q10" s="115">
        <f>Q6/8*5</f>
        <v>281400</v>
      </c>
      <c r="R10" s="266">
        <f t="shared" si="5"/>
        <v>238500</v>
      </c>
      <c r="S10" s="267">
        <f t="shared" si="5"/>
        <v>93240</v>
      </c>
      <c r="T10" s="246">
        <f t="shared" si="5"/>
        <v>173600</v>
      </c>
      <c r="U10" s="54">
        <f t="shared" si="5"/>
        <v>225120</v>
      </c>
      <c r="V10" s="132">
        <f t="shared" si="6"/>
        <v>331740</v>
      </c>
      <c r="W10" s="132">
        <f t="shared" si="7"/>
        <v>412100</v>
      </c>
      <c r="X10" s="136">
        <f t="shared" si="8"/>
        <v>463620</v>
      </c>
    </row>
    <row r="11" spans="1:24" ht="25.5" customHeight="1" x14ac:dyDescent="0.15">
      <c r="A11" s="12" t="s">
        <v>77</v>
      </c>
      <c r="B11" s="75">
        <f>B6/16*12</f>
        <v>715500</v>
      </c>
      <c r="C11" s="222">
        <f>C6/16*12</f>
        <v>279720</v>
      </c>
      <c r="D11" s="41">
        <f>D6/16*12</f>
        <v>520800</v>
      </c>
      <c r="E11" s="29">
        <f>E6/16*12</f>
        <v>675360</v>
      </c>
      <c r="F11" s="247">
        <f t="shared" si="9"/>
        <v>655875</v>
      </c>
      <c r="G11" s="248">
        <f t="shared" si="0"/>
        <v>256410</v>
      </c>
      <c r="H11" s="249">
        <f t="shared" si="1"/>
        <v>477400</v>
      </c>
      <c r="I11" s="250">
        <f t="shared" si="2"/>
        <v>619080</v>
      </c>
      <c r="J11" s="135">
        <f t="shared" si="10"/>
        <v>912280</v>
      </c>
      <c r="K11" s="135">
        <f t="shared" si="3"/>
        <v>1133270</v>
      </c>
      <c r="L11" s="136">
        <f t="shared" si="4"/>
        <v>1274950</v>
      </c>
      <c r="M11" s="145" t="s">
        <v>34</v>
      </c>
      <c r="N11" s="2">
        <f>N6/8*4</f>
        <v>238500</v>
      </c>
      <c r="O11" s="220">
        <f>O6/8*4</f>
        <v>93240</v>
      </c>
      <c r="P11" s="4">
        <f>P6/8*4</f>
        <v>173600</v>
      </c>
      <c r="Q11" s="2">
        <f>Q6/8*4</f>
        <v>225120</v>
      </c>
      <c r="R11" s="268">
        <f t="shared" si="5"/>
        <v>178875</v>
      </c>
      <c r="S11" s="269">
        <f t="shared" si="5"/>
        <v>69930</v>
      </c>
      <c r="T11" s="249">
        <f t="shared" si="5"/>
        <v>130200</v>
      </c>
      <c r="U11" s="250">
        <f t="shared" si="5"/>
        <v>168840</v>
      </c>
      <c r="V11" s="132">
        <f t="shared" si="6"/>
        <v>248800</v>
      </c>
      <c r="W11" s="132">
        <f t="shared" si="7"/>
        <v>309070</v>
      </c>
      <c r="X11" s="136">
        <f t="shared" si="8"/>
        <v>347710</v>
      </c>
    </row>
    <row r="12" spans="1:24" ht="25.5" customHeight="1" x14ac:dyDescent="0.15">
      <c r="A12" s="13" t="s">
        <v>66</v>
      </c>
      <c r="B12" s="74">
        <f>B6/16*11</f>
        <v>655875</v>
      </c>
      <c r="C12" s="43">
        <f>C6/16*11</f>
        <v>256410</v>
      </c>
      <c r="D12" s="5">
        <f>D6/16*11</f>
        <v>477400</v>
      </c>
      <c r="E12" s="3">
        <f>E6/16*11</f>
        <v>619080</v>
      </c>
      <c r="F12" s="238">
        <f t="shared" si="9"/>
        <v>596250</v>
      </c>
      <c r="G12" s="32">
        <f t="shared" si="0"/>
        <v>233100</v>
      </c>
      <c r="H12" s="244">
        <f t="shared" si="1"/>
        <v>434000</v>
      </c>
      <c r="I12" s="24">
        <f t="shared" si="2"/>
        <v>562800</v>
      </c>
      <c r="J12" s="132">
        <f t="shared" si="10"/>
        <v>829350</v>
      </c>
      <c r="K12" s="132">
        <f t="shared" si="3"/>
        <v>1030250</v>
      </c>
      <c r="L12" s="136">
        <f t="shared" si="4"/>
        <v>1159050</v>
      </c>
      <c r="M12" s="146" t="s">
        <v>35</v>
      </c>
      <c r="N12" s="2">
        <f>N6/8*3</f>
        <v>178875</v>
      </c>
      <c r="O12" s="220">
        <f>O6/8*3</f>
        <v>69930</v>
      </c>
      <c r="P12" s="4">
        <f>P6/8*3</f>
        <v>130200</v>
      </c>
      <c r="Q12" s="2">
        <f>Q6/8*3</f>
        <v>168840</v>
      </c>
      <c r="R12" s="264">
        <f t="shared" si="5"/>
        <v>119250</v>
      </c>
      <c r="S12" s="265">
        <f t="shared" si="5"/>
        <v>46620</v>
      </c>
      <c r="T12" s="244">
        <f t="shared" si="5"/>
        <v>86800</v>
      </c>
      <c r="U12" s="24">
        <f t="shared" si="5"/>
        <v>112560</v>
      </c>
      <c r="V12" s="132">
        <f t="shared" si="6"/>
        <v>165870</v>
      </c>
      <c r="W12" s="132">
        <f t="shared" si="7"/>
        <v>206050</v>
      </c>
      <c r="X12" s="136">
        <f t="shared" si="8"/>
        <v>231810</v>
      </c>
    </row>
    <row r="13" spans="1:24" ht="25.5" customHeight="1" x14ac:dyDescent="0.15">
      <c r="A13" s="13" t="s">
        <v>67</v>
      </c>
      <c r="B13" s="74">
        <f>B6/16*10</f>
        <v>596250</v>
      </c>
      <c r="C13" s="43">
        <f>C6/16*10</f>
        <v>233100</v>
      </c>
      <c r="D13" s="5">
        <f>D6/16*10</f>
        <v>434000</v>
      </c>
      <c r="E13" s="3">
        <f>E6/16*10</f>
        <v>562800</v>
      </c>
      <c r="F13" s="238">
        <f t="shared" si="9"/>
        <v>536625</v>
      </c>
      <c r="G13" s="32">
        <f t="shared" si="0"/>
        <v>209790</v>
      </c>
      <c r="H13" s="244">
        <f t="shared" si="1"/>
        <v>390600</v>
      </c>
      <c r="I13" s="24">
        <f t="shared" si="2"/>
        <v>506520</v>
      </c>
      <c r="J13" s="132">
        <f t="shared" ref="J13:J18" si="11">ROUNDDOWN(F13+G13,-1)</f>
        <v>746410</v>
      </c>
      <c r="K13" s="132">
        <f t="shared" si="3"/>
        <v>927220</v>
      </c>
      <c r="L13" s="136">
        <f t="shared" si="4"/>
        <v>1043140</v>
      </c>
      <c r="M13" s="146" t="s">
        <v>36</v>
      </c>
      <c r="N13" s="2">
        <f>N6/8*2</f>
        <v>119250</v>
      </c>
      <c r="O13" s="220">
        <f>O6/8*2</f>
        <v>46620</v>
      </c>
      <c r="P13" s="4">
        <f>P6/8*2</f>
        <v>86800</v>
      </c>
      <c r="Q13" s="2">
        <f>Q6/8*2</f>
        <v>112560</v>
      </c>
      <c r="R13" s="264">
        <f t="shared" si="5"/>
        <v>59625</v>
      </c>
      <c r="S13" s="265">
        <f t="shared" si="5"/>
        <v>23310</v>
      </c>
      <c r="T13" s="244">
        <f t="shared" si="5"/>
        <v>43400</v>
      </c>
      <c r="U13" s="24">
        <f t="shared" si="5"/>
        <v>56280</v>
      </c>
      <c r="V13" s="132">
        <f t="shared" si="6"/>
        <v>82930</v>
      </c>
      <c r="W13" s="132">
        <f t="shared" si="7"/>
        <v>103020</v>
      </c>
      <c r="X13" s="136">
        <f t="shared" si="8"/>
        <v>115900</v>
      </c>
    </row>
    <row r="14" spans="1:24" ht="25.5" customHeight="1" x14ac:dyDescent="0.15">
      <c r="A14" s="14" t="s">
        <v>68</v>
      </c>
      <c r="B14" s="27">
        <f>B6/16*9</f>
        <v>536625</v>
      </c>
      <c r="C14" s="221">
        <f>C6/16*9</f>
        <v>209790</v>
      </c>
      <c r="D14" s="217">
        <f>D6/16*9</f>
        <v>390600</v>
      </c>
      <c r="E14" s="79">
        <f>E6/16*9</f>
        <v>506520</v>
      </c>
      <c r="F14" s="251">
        <f t="shared" si="9"/>
        <v>477000</v>
      </c>
      <c r="G14" s="252">
        <f t="shared" si="0"/>
        <v>186480</v>
      </c>
      <c r="H14" s="253">
        <f t="shared" si="1"/>
        <v>347200</v>
      </c>
      <c r="I14" s="254">
        <f t="shared" si="2"/>
        <v>450240</v>
      </c>
      <c r="J14" s="134">
        <f t="shared" si="11"/>
        <v>663480</v>
      </c>
      <c r="K14" s="134">
        <f t="shared" si="3"/>
        <v>824200</v>
      </c>
      <c r="L14" s="136">
        <f t="shared" si="4"/>
        <v>927240</v>
      </c>
      <c r="M14" s="147" t="s">
        <v>37</v>
      </c>
      <c r="N14" s="317">
        <f>N6/8*1</f>
        <v>59625</v>
      </c>
      <c r="O14" s="318">
        <f>O6/8*1</f>
        <v>23310</v>
      </c>
      <c r="P14" s="319">
        <f>P6/8*1</f>
        <v>43400</v>
      </c>
      <c r="Q14" s="115">
        <f>Q6/8*1</f>
        <v>56280</v>
      </c>
      <c r="R14" s="270">
        <v>0</v>
      </c>
      <c r="S14" s="271">
        <v>0</v>
      </c>
      <c r="T14" s="253">
        <v>0</v>
      </c>
      <c r="U14" s="254">
        <v>0</v>
      </c>
      <c r="V14" s="132">
        <f t="shared" ref="V14" si="12">ROUNDDOWN(R14+S14,-1)</f>
        <v>0</v>
      </c>
      <c r="W14" s="132">
        <f t="shared" ref="W14" si="13">ROUNDDOWN(R14+T14,-1)</f>
        <v>0</v>
      </c>
      <c r="X14" s="136">
        <f t="shared" ref="X14" si="14">ROUNDDOWN(R14+U14,-1)</f>
        <v>0</v>
      </c>
    </row>
    <row r="15" spans="1:24" ht="25.5" customHeight="1" x14ac:dyDescent="0.15">
      <c r="A15" s="15" t="s">
        <v>76</v>
      </c>
      <c r="B15" s="75">
        <f>B6/16*8</f>
        <v>477000</v>
      </c>
      <c r="C15" s="222">
        <f>C6/16*8</f>
        <v>186480</v>
      </c>
      <c r="D15" s="41">
        <f>D6/16*8</f>
        <v>347200</v>
      </c>
      <c r="E15" s="29">
        <f>E6/16*8</f>
        <v>450240</v>
      </c>
      <c r="F15" s="255">
        <f t="shared" si="9"/>
        <v>417375</v>
      </c>
      <c r="G15" s="256">
        <f t="shared" si="0"/>
        <v>163170</v>
      </c>
      <c r="H15" s="257">
        <f t="shared" si="1"/>
        <v>303800</v>
      </c>
      <c r="I15" s="258">
        <f t="shared" si="2"/>
        <v>393960</v>
      </c>
      <c r="J15" s="133">
        <f t="shared" si="11"/>
        <v>580540</v>
      </c>
      <c r="K15" s="133">
        <f t="shared" ref="K15:K18" si="15">ROUNDDOWN(F15+H15,-1)</f>
        <v>721170</v>
      </c>
      <c r="L15" s="136">
        <f t="shared" si="4"/>
        <v>811330</v>
      </c>
      <c r="M15" s="148" t="s">
        <v>38</v>
      </c>
      <c r="N15" s="29"/>
      <c r="O15" s="222"/>
      <c r="P15" s="41"/>
      <c r="Q15" s="29"/>
      <c r="R15" s="272"/>
      <c r="S15" s="273"/>
      <c r="T15" s="274"/>
      <c r="U15" s="275"/>
      <c r="V15" s="133"/>
      <c r="W15" s="133"/>
      <c r="X15" s="136"/>
    </row>
    <row r="16" spans="1:24" ht="25.5" customHeight="1" x14ac:dyDescent="0.15">
      <c r="A16" s="16" t="s">
        <v>69</v>
      </c>
      <c r="B16" s="74">
        <f>B6/16*7</f>
        <v>417375</v>
      </c>
      <c r="C16" s="43">
        <f>C6/16*7</f>
        <v>163170</v>
      </c>
      <c r="D16" s="5">
        <f>D6/16*7</f>
        <v>303800</v>
      </c>
      <c r="E16" s="3">
        <f>E6/16*7</f>
        <v>393960</v>
      </c>
      <c r="F16" s="240">
        <f t="shared" si="9"/>
        <v>357750</v>
      </c>
      <c r="G16" s="34">
        <f t="shared" si="0"/>
        <v>139860</v>
      </c>
      <c r="H16" s="242">
        <f t="shared" si="1"/>
        <v>260400</v>
      </c>
      <c r="I16" s="243">
        <f t="shared" si="2"/>
        <v>337680</v>
      </c>
      <c r="J16" s="132">
        <f t="shared" si="11"/>
        <v>497610</v>
      </c>
      <c r="K16" s="132">
        <f t="shared" si="15"/>
        <v>618150</v>
      </c>
      <c r="L16" s="136">
        <f t="shared" si="4"/>
        <v>695430</v>
      </c>
      <c r="M16" s="149" t="s">
        <v>39</v>
      </c>
      <c r="N16" s="3"/>
      <c r="O16" s="43"/>
      <c r="P16" s="5"/>
      <c r="Q16" s="3"/>
      <c r="R16" s="276"/>
      <c r="S16" s="277"/>
      <c r="T16" s="278"/>
      <c r="U16" s="279"/>
      <c r="V16" s="132"/>
      <c r="W16" s="132"/>
      <c r="X16" s="136"/>
    </row>
    <row r="17" spans="1:24" ht="25.5" customHeight="1" x14ac:dyDescent="0.15">
      <c r="A17" s="16" t="s">
        <v>70</v>
      </c>
      <c r="B17" s="74">
        <f>B6/16*6</f>
        <v>357750</v>
      </c>
      <c r="C17" s="43">
        <f>C6/16*6</f>
        <v>139860</v>
      </c>
      <c r="D17" s="5">
        <f>D6/16*6</f>
        <v>260400</v>
      </c>
      <c r="E17" s="3">
        <f>E6/16*6</f>
        <v>337680</v>
      </c>
      <c r="F17" s="238">
        <f t="shared" si="9"/>
        <v>298125</v>
      </c>
      <c r="G17" s="32">
        <f t="shared" si="0"/>
        <v>116550</v>
      </c>
      <c r="H17" s="244">
        <f t="shared" si="1"/>
        <v>217000</v>
      </c>
      <c r="I17" s="24">
        <f t="shared" si="2"/>
        <v>281400</v>
      </c>
      <c r="J17" s="132">
        <f t="shared" si="11"/>
        <v>414670</v>
      </c>
      <c r="K17" s="132">
        <f t="shared" si="15"/>
        <v>515120</v>
      </c>
      <c r="L17" s="136">
        <f t="shared" si="4"/>
        <v>579520</v>
      </c>
      <c r="M17" s="149" t="s">
        <v>40</v>
      </c>
      <c r="N17" s="3"/>
      <c r="O17" s="43"/>
      <c r="P17" s="5"/>
      <c r="Q17" s="3"/>
      <c r="R17" s="280"/>
      <c r="S17" s="281"/>
      <c r="T17" s="282"/>
      <c r="U17" s="78"/>
      <c r="V17" s="132"/>
      <c r="W17" s="132"/>
      <c r="X17" s="136"/>
    </row>
    <row r="18" spans="1:24" ht="25.5" customHeight="1" x14ac:dyDescent="0.15">
      <c r="A18" s="17" t="s">
        <v>71</v>
      </c>
      <c r="B18" s="27">
        <f>B6/16*5</f>
        <v>298125</v>
      </c>
      <c r="C18" s="221">
        <f>C6/16*5</f>
        <v>116550</v>
      </c>
      <c r="D18" s="217">
        <f>D6/16*5</f>
        <v>217000</v>
      </c>
      <c r="E18" s="79">
        <f>E6/16*5</f>
        <v>281400</v>
      </c>
      <c r="F18" s="239">
        <f t="shared" si="9"/>
        <v>238500</v>
      </c>
      <c r="G18" s="259">
        <f t="shared" si="0"/>
        <v>93240</v>
      </c>
      <c r="H18" s="327">
        <f t="shared" si="1"/>
        <v>173600</v>
      </c>
      <c r="I18" s="261">
        <f t="shared" si="2"/>
        <v>225120</v>
      </c>
      <c r="J18" s="132">
        <f t="shared" si="11"/>
        <v>331740</v>
      </c>
      <c r="K18" s="132">
        <f t="shared" si="15"/>
        <v>412100</v>
      </c>
      <c r="L18" s="136">
        <f t="shared" ref="L18" si="16">ROUNDDOWN(F18+I18,-1)</f>
        <v>463620</v>
      </c>
      <c r="M18" s="150" t="s">
        <v>41</v>
      </c>
      <c r="N18" s="79"/>
      <c r="O18" s="217"/>
      <c r="P18" s="217"/>
      <c r="Q18" s="79"/>
      <c r="R18" s="283"/>
      <c r="S18" s="284"/>
      <c r="T18" s="285"/>
      <c r="U18" s="286"/>
      <c r="V18" s="132"/>
      <c r="W18" s="132"/>
      <c r="X18" s="136"/>
    </row>
    <row r="19" spans="1:24" ht="25.5" customHeight="1" x14ac:dyDescent="0.15">
      <c r="A19" s="18" t="s">
        <v>72</v>
      </c>
      <c r="B19" s="75">
        <f>B6/16*4</f>
        <v>238500</v>
      </c>
      <c r="C19" s="222">
        <f>C6/16*4</f>
        <v>93240</v>
      </c>
      <c r="D19" s="41">
        <f>D6/16*4</f>
        <v>173600</v>
      </c>
      <c r="E19" s="29">
        <f>E6/16*4</f>
        <v>225120</v>
      </c>
      <c r="F19" s="63"/>
      <c r="G19" s="60"/>
      <c r="H19" s="39"/>
      <c r="I19" s="46"/>
      <c r="J19" s="21"/>
      <c r="K19" s="21"/>
      <c r="L19" s="137"/>
      <c r="M19" s="151" t="s">
        <v>42</v>
      </c>
      <c r="N19" s="29"/>
      <c r="O19" s="222"/>
      <c r="P19" s="41"/>
      <c r="Q19" s="29"/>
      <c r="R19" s="287"/>
      <c r="S19" s="288"/>
      <c r="T19" s="289"/>
      <c r="U19" s="290"/>
      <c r="V19" s="21"/>
      <c r="W19" s="21"/>
      <c r="X19" s="137"/>
    </row>
    <row r="20" spans="1:24" ht="25.5" customHeight="1" x14ac:dyDescent="0.15">
      <c r="A20" s="19" t="s">
        <v>73</v>
      </c>
      <c r="B20" s="74">
        <f t="shared" ref="B20:E22" si="17">B19</f>
        <v>238500</v>
      </c>
      <c r="C20" s="43">
        <f t="shared" si="17"/>
        <v>93240</v>
      </c>
      <c r="D20" s="5">
        <f t="shared" si="17"/>
        <v>173600</v>
      </c>
      <c r="E20" s="3">
        <f t="shared" si="17"/>
        <v>225120</v>
      </c>
      <c r="F20" s="45"/>
      <c r="G20" s="61"/>
      <c r="H20" s="39"/>
      <c r="I20" s="47"/>
      <c r="J20" s="22"/>
      <c r="K20" s="22"/>
      <c r="L20" s="138"/>
      <c r="M20" s="152" t="s">
        <v>43</v>
      </c>
      <c r="N20" s="3"/>
      <c r="O20" s="43"/>
      <c r="P20" s="219"/>
      <c r="Q20" s="3"/>
      <c r="R20" s="291"/>
      <c r="S20" s="292"/>
      <c r="T20" s="293"/>
      <c r="U20" s="294"/>
      <c r="V20" s="234"/>
      <c r="W20" s="22"/>
      <c r="X20" s="138"/>
    </row>
    <row r="21" spans="1:24" ht="25.5" customHeight="1" x14ac:dyDescent="0.15">
      <c r="A21" s="19" t="s">
        <v>74</v>
      </c>
      <c r="B21" s="74">
        <f t="shared" si="17"/>
        <v>238500</v>
      </c>
      <c r="C21" s="43">
        <f t="shared" si="17"/>
        <v>93240</v>
      </c>
      <c r="D21" s="5">
        <f t="shared" si="17"/>
        <v>173600</v>
      </c>
      <c r="E21" s="3">
        <f t="shared" si="17"/>
        <v>225120</v>
      </c>
      <c r="F21" s="48"/>
      <c r="G21" s="62"/>
      <c r="H21" s="40"/>
      <c r="I21" s="49"/>
      <c r="J21" s="23"/>
      <c r="K21" s="23"/>
      <c r="L21" s="139"/>
      <c r="M21" s="152" t="s">
        <v>44</v>
      </c>
      <c r="N21" s="3"/>
      <c r="O21" s="223"/>
      <c r="P21" s="226"/>
      <c r="Q21" s="223"/>
      <c r="R21" s="291"/>
      <c r="S21" s="295"/>
      <c r="T21" s="296"/>
      <c r="U21" s="297"/>
      <c r="V21" s="58"/>
      <c r="W21" s="59"/>
      <c r="X21" s="30"/>
    </row>
    <row r="22" spans="1:24" ht="25.5" customHeight="1" thickBot="1" x14ac:dyDescent="0.2">
      <c r="A22" s="20" t="s">
        <v>75</v>
      </c>
      <c r="B22" s="27">
        <f t="shared" si="17"/>
        <v>238500</v>
      </c>
      <c r="C22" s="221">
        <f t="shared" si="17"/>
        <v>93240</v>
      </c>
      <c r="D22" s="217">
        <f t="shared" si="17"/>
        <v>173600</v>
      </c>
      <c r="E22" s="71">
        <f t="shared" si="17"/>
        <v>225120</v>
      </c>
      <c r="F22" s="72"/>
      <c r="G22" s="50"/>
      <c r="H22" s="51"/>
      <c r="I22" s="52"/>
      <c r="J22" s="140"/>
      <c r="K22" s="140"/>
      <c r="L22" s="141"/>
      <c r="M22" s="153" t="s">
        <v>45</v>
      </c>
      <c r="N22" s="79"/>
      <c r="O22" s="225"/>
      <c r="P22" s="227"/>
      <c r="Q22" s="227"/>
      <c r="R22" s="85"/>
      <c r="S22" s="230"/>
      <c r="T22" s="228"/>
      <c r="U22" s="229"/>
      <c r="V22" s="130"/>
      <c r="W22" s="130"/>
      <c r="X22" s="129"/>
    </row>
    <row r="23" spans="1:24" ht="12" thickTop="1" x14ac:dyDescent="0.15">
      <c r="T23" s="224"/>
    </row>
    <row r="24" spans="1:24" x14ac:dyDescent="0.15">
      <c r="T24" s="224"/>
    </row>
  </sheetData>
  <mergeCells count="28">
    <mergeCell ref="F3:I3"/>
    <mergeCell ref="M3:M6"/>
    <mergeCell ref="C4:E4"/>
    <mergeCell ref="G4:I4"/>
    <mergeCell ref="F5:F6"/>
    <mergeCell ref="K5:K6"/>
    <mergeCell ref="L5:L6"/>
    <mergeCell ref="J5:J6"/>
    <mergeCell ref="J3:L4"/>
    <mergeCell ref="G5:G6"/>
    <mergeCell ref="H5:H6"/>
    <mergeCell ref="I5:I6"/>
    <mergeCell ref="A2:X2"/>
    <mergeCell ref="A1:X1"/>
    <mergeCell ref="R5:R6"/>
    <mergeCell ref="V5:V6"/>
    <mergeCell ref="W5:W6"/>
    <mergeCell ref="X5:X6"/>
    <mergeCell ref="S5:S6"/>
    <mergeCell ref="T5:T6"/>
    <mergeCell ref="U5:U6"/>
    <mergeCell ref="N3:Q3"/>
    <mergeCell ref="R3:U3"/>
    <mergeCell ref="V3:X4"/>
    <mergeCell ref="O4:Q4"/>
    <mergeCell ref="S4:U4"/>
    <mergeCell ref="A3:A6"/>
    <mergeCell ref="B3:E3"/>
  </mergeCells>
  <phoneticPr fontId="1" type="noConversion"/>
  <printOptions horizontalCentered="1"/>
  <pageMargins left="0.23622047244094491" right="0.15748031496062992" top="0.51181102362204722" bottom="0.19685039370078741" header="0.51181102362204722" footer="0.15748031496062992"/>
  <pageSetup paperSize="9" scale="91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4B4DA-087E-45CD-A06B-4F95B261874B}">
  <sheetPr>
    <pageSetUpPr fitToPage="1"/>
  </sheetPr>
  <dimension ref="A1:AH29"/>
  <sheetViews>
    <sheetView workbookViewId="0">
      <selection sqref="A1:AH1"/>
    </sheetView>
  </sheetViews>
  <sheetFormatPr defaultColWidth="8.88671875" defaultRowHeight="11.25" x14ac:dyDescent="0.15"/>
  <cols>
    <col min="1" max="1" width="10.44140625" style="1" customWidth="1"/>
    <col min="2" max="2" width="7.5546875" style="1" customWidth="1"/>
    <col min="3" max="6" width="6.5546875" style="1" customWidth="1"/>
    <col min="7" max="7" width="8.21875" style="1" bestFit="1" customWidth="1"/>
    <col min="8" max="12" width="6.5546875" style="1" customWidth="1"/>
    <col min="13" max="13" width="7.33203125" style="1" customWidth="1"/>
    <col min="14" max="14" width="7.44140625" style="1" customWidth="1"/>
    <col min="15" max="15" width="6.5546875" style="1" customWidth="1"/>
    <col min="16" max="17" width="7.44140625" style="1" customWidth="1"/>
    <col min="18" max="18" width="10.109375" style="1" hidden="1" customWidth="1"/>
    <col min="19" max="34" width="6.5546875" style="1" customWidth="1"/>
    <col min="35" max="16384" width="8.88671875" style="1"/>
  </cols>
  <sheetData>
    <row r="1" spans="1:34" ht="33" customHeight="1" x14ac:dyDescent="0.15">
      <c r="A1" s="337" t="s">
        <v>88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  <c r="X1" s="337"/>
      <c r="Y1" s="337"/>
      <c r="Z1" s="337"/>
      <c r="AA1" s="337"/>
      <c r="AB1" s="337"/>
      <c r="AC1" s="337"/>
      <c r="AD1" s="337"/>
      <c r="AE1" s="337"/>
      <c r="AF1" s="337"/>
      <c r="AG1" s="337"/>
      <c r="AH1" s="337"/>
    </row>
    <row r="2" spans="1:34" ht="15" customHeight="1" thickBot="1" x14ac:dyDescent="0.2">
      <c r="A2" s="336" t="s">
        <v>87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36"/>
      <c r="W2" s="336"/>
      <c r="X2" s="336"/>
      <c r="Y2" s="336"/>
      <c r="Z2" s="336"/>
      <c r="AA2" s="336"/>
      <c r="AB2" s="336"/>
      <c r="AC2" s="336"/>
      <c r="AD2" s="336"/>
      <c r="AE2" s="336"/>
      <c r="AF2" s="336"/>
      <c r="AG2" s="336"/>
      <c r="AH2" s="336"/>
    </row>
    <row r="3" spans="1:34" ht="20.100000000000001" customHeight="1" thickTop="1" x14ac:dyDescent="0.15">
      <c r="A3" s="364" t="s">
        <v>4</v>
      </c>
      <c r="B3" s="415" t="s">
        <v>83</v>
      </c>
      <c r="C3" s="350"/>
      <c r="D3" s="350"/>
      <c r="E3" s="350"/>
      <c r="F3" s="350"/>
      <c r="G3" s="367" t="s">
        <v>84</v>
      </c>
      <c r="H3" s="368"/>
      <c r="I3" s="368"/>
      <c r="J3" s="368"/>
      <c r="K3" s="368"/>
      <c r="L3" s="368"/>
      <c r="M3" s="368"/>
      <c r="N3" s="368"/>
      <c r="O3" s="368"/>
      <c r="P3" s="368"/>
      <c r="Q3" s="369"/>
      <c r="R3" s="416" t="s">
        <v>4</v>
      </c>
      <c r="S3" s="350" t="s">
        <v>85</v>
      </c>
      <c r="T3" s="350"/>
      <c r="U3" s="350"/>
      <c r="V3" s="350"/>
      <c r="W3" s="419"/>
      <c r="X3" s="367" t="s">
        <v>86</v>
      </c>
      <c r="Y3" s="368"/>
      <c r="Z3" s="368"/>
      <c r="AA3" s="368"/>
      <c r="AB3" s="368"/>
      <c r="AC3" s="368"/>
      <c r="AD3" s="368"/>
      <c r="AE3" s="368"/>
      <c r="AF3" s="368"/>
      <c r="AG3" s="368"/>
      <c r="AH3" s="369"/>
    </row>
    <row r="4" spans="1:34" ht="23.25" customHeight="1" x14ac:dyDescent="0.15">
      <c r="A4" s="364"/>
      <c r="B4" s="420" t="s">
        <v>0</v>
      </c>
      <c r="C4" s="400"/>
      <c r="D4" s="374" t="s">
        <v>6</v>
      </c>
      <c r="E4" s="374"/>
      <c r="F4" s="374"/>
      <c r="G4" s="395" t="s">
        <v>0</v>
      </c>
      <c r="H4" s="396"/>
      <c r="I4" s="397" t="s">
        <v>6</v>
      </c>
      <c r="J4" s="376"/>
      <c r="K4" s="421"/>
      <c r="L4" s="399" t="s">
        <v>56</v>
      </c>
      <c r="M4" s="399"/>
      <c r="N4" s="400"/>
      <c r="O4" s="399" t="s">
        <v>57</v>
      </c>
      <c r="P4" s="399"/>
      <c r="Q4" s="401"/>
      <c r="R4" s="417"/>
      <c r="S4" s="399" t="s">
        <v>48</v>
      </c>
      <c r="T4" s="400"/>
      <c r="U4" s="374" t="s">
        <v>49</v>
      </c>
      <c r="V4" s="374"/>
      <c r="W4" s="374"/>
      <c r="X4" s="395" t="s">
        <v>48</v>
      </c>
      <c r="Y4" s="396"/>
      <c r="Z4" s="397" t="s">
        <v>49</v>
      </c>
      <c r="AA4" s="376"/>
      <c r="AB4" s="398"/>
      <c r="AC4" s="399" t="s">
        <v>56</v>
      </c>
      <c r="AD4" s="399"/>
      <c r="AE4" s="400"/>
      <c r="AF4" s="399" t="s">
        <v>57</v>
      </c>
      <c r="AG4" s="399"/>
      <c r="AH4" s="401"/>
    </row>
    <row r="5" spans="1:34" ht="13.5" customHeight="1" x14ac:dyDescent="0.15">
      <c r="A5" s="364"/>
      <c r="B5" s="154" t="s">
        <v>7</v>
      </c>
      <c r="C5" s="205" t="s">
        <v>8</v>
      </c>
      <c r="D5" s="203" t="s">
        <v>1</v>
      </c>
      <c r="E5" s="155" t="s">
        <v>2</v>
      </c>
      <c r="F5" s="156" t="s">
        <v>3</v>
      </c>
      <c r="G5" s="338" t="s">
        <v>7</v>
      </c>
      <c r="H5" s="403" t="s">
        <v>8</v>
      </c>
      <c r="I5" s="298" t="s">
        <v>1</v>
      </c>
      <c r="J5" s="299" t="s">
        <v>2</v>
      </c>
      <c r="K5" s="300" t="s">
        <v>3</v>
      </c>
      <c r="L5" s="409" t="s">
        <v>1</v>
      </c>
      <c r="M5" s="411" t="s">
        <v>2</v>
      </c>
      <c r="N5" s="413" t="s">
        <v>3</v>
      </c>
      <c r="O5" s="409" t="s">
        <v>1</v>
      </c>
      <c r="P5" s="411" t="s">
        <v>2</v>
      </c>
      <c r="Q5" s="405" t="s">
        <v>3</v>
      </c>
      <c r="R5" s="417"/>
      <c r="S5" s="156" t="s">
        <v>50</v>
      </c>
      <c r="T5" s="205" t="s">
        <v>54</v>
      </c>
      <c r="U5" s="203" t="s">
        <v>51</v>
      </c>
      <c r="V5" s="155" t="s">
        <v>52</v>
      </c>
      <c r="W5" s="156" t="s">
        <v>53</v>
      </c>
      <c r="X5" s="338" t="s">
        <v>50</v>
      </c>
      <c r="Y5" s="403" t="s">
        <v>54</v>
      </c>
      <c r="Z5" s="390" t="s">
        <v>51</v>
      </c>
      <c r="AA5" s="390" t="s">
        <v>2</v>
      </c>
      <c r="AB5" s="407" t="s">
        <v>53</v>
      </c>
      <c r="AC5" s="409" t="s">
        <v>51</v>
      </c>
      <c r="AD5" s="411" t="s">
        <v>52</v>
      </c>
      <c r="AE5" s="413" t="s">
        <v>53</v>
      </c>
      <c r="AF5" s="409" t="s">
        <v>51</v>
      </c>
      <c r="AG5" s="411" t="s">
        <v>52</v>
      </c>
      <c r="AH5" s="405" t="s">
        <v>53</v>
      </c>
    </row>
    <row r="6" spans="1:34" ht="14.25" customHeight="1" thickBot="1" x14ac:dyDescent="0.2">
      <c r="A6" s="365"/>
      <c r="B6" s="157">
        <v>1113000</v>
      </c>
      <c r="C6" s="206">
        <v>642000</v>
      </c>
      <c r="D6" s="204"/>
      <c r="E6" s="158">
        <v>694400</v>
      </c>
      <c r="F6" s="159">
        <v>900480</v>
      </c>
      <c r="G6" s="402"/>
      <c r="H6" s="404"/>
      <c r="I6" s="301"/>
      <c r="J6" s="302">
        <v>694400</v>
      </c>
      <c r="K6" s="303">
        <v>900480</v>
      </c>
      <c r="L6" s="410"/>
      <c r="M6" s="412"/>
      <c r="N6" s="414"/>
      <c r="O6" s="410"/>
      <c r="P6" s="412"/>
      <c r="Q6" s="406"/>
      <c r="R6" s="418"/>
      <c r="S6" s="159">
        <v>556500</v>
      </c>
      <c r="T6" s="206">
        <v>321000</v>
      </c>
      <c r="U6" s="204"/>
      <c r="V6" s="158">
        <v>347200</v>
      </c>
      <c r="W6" s="159">
        <v>450240</v>
      </c>
      <c r="X6" s="402"/>
      <c r="Y6" s="404"/>
      <c r="Z6" s="394"/>
      <c r="AA6" s="394"/>
      <c r="AB6" s="408"/>
      <c r="AC6" s="410"/>
      <c r="AD6" s="412"/>
      <c r="AE6" s="414"/>
      <c r="AF6" s="410"/>
      <c r="AG6" s="412"/>
      <c r="AH6" s="406"/>
    </row>
    <row r="7" spans="1:34" ht="25.5" customHeight="1" x14ac:dyDescent="0.15">
      <c r="A7" s="8" t="s">
        <v>78</v>
      </c>
      <c r="B7" s="210">
        <f>B6/16*16</f>
        <v>1113000</v>
      </c>
      <c r="C7" s="173">
        <f>C6/16*16</f>
        <v>642000</v>
      </c>
      <c r="D7" s="76">
        <f>D6/16*16</f>
        <v>0</v>
      </c>
      <c r="E7" s="4">
        <f>E6/16*16</f>
        <v>694400</v>
      </c>
      <c r="F7" s="2">
        <f>F6/16*16</f>
        <v>900480</v>
      </c>
      <c r="G7" s="237">
        <f t="shared" ref="G7:K18" si="0">B8</f>
        <v>1043437.5</v>
      </c>
      <c r="H7" s="304">
        <f t="shared" si="0"/>
        <v>601875</v>
      </c>
      <c r="I7" s="305">
        <f t="shared" si="0"/>
        <v>0</v>
      </c>
      <c r="J7" s="305">
        <f t="shared" si="0"/>
        <v>651000</v>
      </c>
      <c r="K7" s="88">
        <f t="shared" si="0"/>
        <v>844200</v>
      </c>
      <c r="L7" s="2">
        <v>0</v>
      </c>
      <c r="M7" s="101">
        <f>ROUNDDOWN(G7+J7,-1)</f>
        <v>1694430</v>
      </c>
      <c r="N7" s="76">
        <f>ROUNDDOWN(G7+K7,-1)</f>
        <v>1887630</v>
      </c>
      <c r="O7" s="2">
        <v>0</v>
      </c>
      <c r="P7" s="101">
        <f>ROUNDDOWN(H7+J7,-1)</f>
        <v>1252870</v>
      </c>
      <c r="Q7" s="102">
        <f>ROUNDDOWN(H7+K7,-1)</f>
        <v>1446070</v>
      </c>
      <c r="R7" s="116" t="s">
        <v>9</v>
      </c>
      <c r="S7" s="172">
        <f>S6/8*8</f>
        <v>556500</v>
      </c>
      <c r="T7" s="179">
        <f>T6/8*8</f>
        <v>321000</v>
      </c>
      <c r="U7" s="173">
        <f>U6/8*8</f>
        <v>0</v>
      </c>
      <c r="V7" s="173">
        <f>V6/8*8</f>
        <v>347200</v>
      </c>
      <c r="W7" s="2">
        <f>W6/8*8</f>
        <v>450240</v>
      </c>
      <c r="X7" s="237">
        <f t="shared" ref="X7:AB13" si="1">S8</f>
        <v>486937.5</v>
      </c>
      <c r="Y7" s="305">
        <f t="shared" si="1"/>
        <v>280875</v>
      </c>
      <c r="Z7" s="304">
        <f t="shared" si="1"/>
        <v>0</v>
      </c>
      <c r="AA7" s="310">
        <f t="shared" si="1"/>
        <v>303800</v>
      </c>
      <c r="AB7" s="311">
        <f t="shared" si="1"/>
        <v>393960</v>
      </c>
      <c r="AC7" s="2">
        <v>0</v>
      </c>
      <c r="AD7" s="101">
        <f>ROUNDDOWN(X7+AA7,-1)</f>
        <v>790730</v>
      </c>
      <c r="AE7" s="76">
        <f>ROUNDDOWN(X7+AB7,-1)</f>
        <v>880890</v>
      </c>
      <c r="AF7" s="2">
        <v>0</v>
      </c>
      <c r="AG7" s="101">
        <f>ROUNDDOWN(Y7+AA7,-1)</f>
        <v>584670</v>
      </c>
      <c r="AH7" s="102">
        <f>ROUNDDOWN(Y7+AB7,-1)</f>
        <v>674830</v>
      </c>
    </row>
    <row r="8" spans="1:34" ht="25.5" customHeight="1" x14ac:dyDescent="0.15">
      <c r="A8" s="9" t="s">
        <v>63</v>
      </c>
      <c r="B8" s="211">
        <f>B6/16*15</f>
        <v>1043437.5</v>
      </c>
      <c r="C8" s="25">
        <f>C6/16*15</f>
        <v>601875</v>
      </c>
      <c r="D8" s="25">
        <f>D6/16*15</f>
        <v>0</v>
      </c>
      <c r="E8" s="5">
        <f>E6/16*15</f>
        <v>651000</v>
      </c>
      <c r="F8" s="3">
        <f>F6/16*15</f>
        <v>844200</v>
      </c>
      <c r="G8" s="238">
        <f t="shared" si="0"/>
        <v>973875</v>
      </c>
      <c r="H8" s="32">
        <f t="shared" si="0"/>
        <v>561750</v>
      </c>
      <c r="I8" s="244">
        <f t="shared" si="0"/>
        <v>0</v>
      </c>
      <c r="J8" s="244">
        <f t="shared" si="0"/>
        <v>607600</v>
      </c>
      <c r="K8" s="89">
        <f t="shared" si="0"/>
        <v>787920</v>
      </c>
      <c r="L8" s="2">
        <v>0</v>
      </c>
      <c r="M8" s="103">
        <f>ROUNDDOWN(G8+J8,-1)</f>
        <v>1581470</v>
      </c>
      <c r="N8" s="76">
        <f>ROUNDDOWN(G8+K8,-1)</f>
        <v>1761790</v>
      </c>
      <c r="O8" s="2">
        <v>0</v>
      </c>
      <c r="P8" s="103">
        <f t="shared" ref="P8:P18" si="2">ROUNDDOWN(H8+J8,-1)</f>
        <v>1169350</v>
      </c>
      <c r="Q8" s="102">
        <f t="shared" ref="Q8:Q18" si="3">ROUNDDOWN(H8+K8,-1)</f>
        <v>1349670</v>
      </c>
      <c r="R8" s="117" t="s">
        <v>10</v>
      </c>
      <c r="S8" s="35">
        <f>S6/8*7</f>
        <v>486937.5</v>
      </c>
      <c r="T8" s="5">
        <f>T6/8*7</f>
        <v>280875</v>
      </c>
      <c r="U8" s="25">
        <f>U6/8*7</f>
        <v>0</v>
      </c>
      <c r="V8" s="25">
        <f>V6/8*7</f>
        <v>303800</v>
      </c>
      <c r="W8" s="3">
        <f>W6/8*7</f>
        <v>393960</v>
      </c>
      <c r="X8" s="238">
        <f t="shared" si="1"/>
        <v>417375</v>
      </c>
      <c r="Y8" s="244">
        <f t="shared" si="1"/>
        <v>240750</v>
      </c>
      <c r="Z8" s="32">
        <f t="shared" si="1"/>
        <v>0</v>
      </c>
      <c r="AA8" s="244">
        <f t="shared" si="1"/>
        <v>260400</v>
      </c>
      <c r="AB8" s="312">
        <f t="shared" si="1"/>
        <v>337680</v>
      </c>
      <c r="AC8" s="2">
        <v>0</v>
      </c>
      <c r="AD8" s="103">
        <f>ROUNDDOWN(X8+AA8,-1)</f>
        <v>677770</v>
      </c>
      <c r="AE8" s="76">
        <f>ROUNDDOWN(X8+AB8,-1)</f>
        <v>755050</v>
      </c>
      <c r="AF8" s="2">
        <v>0</v>
      </c>
      <c r="AG8" s="103">
        <f>ROUNDDOWN(Y8+AA8,-1)</f>
        <v>501150</v>
      </c>
      <c r="AH8" s="102">
        <f>ROUNDDOWN(Y8+AB8,-1)</f>
        <v>578430</v>
      </c>
    </row>
    <row r="9" spans="1:34" ht="25.5" customHeight="1" x14ac:dyDescent="0.15">
      <c r="A9" s="10" t="s">
        <v>64</v>
      </c>
      <c r="B9" s="211">
        <f>B6/16*14</f>
        <v>973875</v>
      </c>
      <c r="C9" s="25">
        <f>C6/16*14</f>
        <v>561750</v>
      </c>
      <c r="D9" s="25">
        <f>D6/16*14</f>
        <v>0</v>
      </c>
      <c r="E9" s="5">
        <f>E6/16*14</f>
        <v>607600</v>
      </c>
      <c r="F9" s="3">
        <f>F6/16*14</f>
        <v>787920</v>
      </c>
      <c r="G9" s="238">
        <f t="shared" si="0"/>
        <v>904312.5</v>
      </c>
      <c r="H9" s="32">
        <f t="shared" si="0"/>
        <v>521625</v>
      </c>
      <c r="I9" s="244">
        <f>D10</f>
        <v>0</v>
      </c>
      <c r="J9" s="244">
        <f>E10</f>
        <v>564200</v>
      </c>
      <c r="K9" s="89">
        <f>F10</f>
        <v>731640</v>
      </c>
      <c r="L9" s="2">
        <v>0</v>
      </c>
      <c r="M9" s="103">
        <f>ROUNDDOWN(G9+J9,-1)</f>
        <v>1468510</v>
      </c>
      <c r="N9" s="76">
        <f>ROUNDDOWN(G9+K9,-1)</f>
        <v>1635950</v>
      </c>
      <c r="O9" s="2">
        <v>0</v>
      </c>
      <c r="P9" s="103">
        <f t="shared" si="2"/>
        <v>1085820</v>
      </c>
      <c r="Q9" s="102">
        <f t="shared" si="3"/>
        <v>1253260</v>
      </c>
      <c r="R9" s="118" t="s">
        <v>11</v>
      </c>
      <c r="S9" s="35">
        <f>S6/8*6</f>
        <v>417375</v>
      </c>
      <c r="T9" s="25">
        <f>T6/8*6</f>
        <v>240750</v>
      </c>
      <c r="U9" s="25">
        <f>U6/8*6</f>
        <v>0</v>
      </c>
      <c r="V9" s="25">
        <f>V6/8*6</f>
        <v>260400</v>
      </c>
      <c r="W9" s="3">
        <f>W6/8*6</f>
        <v>337680</v>
      </c>
      <c r="X9" s="238">
        <f t="shared" si="1"/>
        <v>347812.5</v>
      </c>
      <c r="Y9" s="244">
        <f t="shared" si="1"/>
        <v>200625</v>
      </c>
      <c r="Z9" s="32">
        <f t="shared" si="1"/>
        <v>0</v>
      </c>
      <c r="AA9" s="260">
        <f t="shared" si="1"/>
        <v>217000</v>
      </c>
      <c r="AB9" s="312">
        <f t="shared" si="1"/>
        <v>281400</v>
      </c>
      <c r="AC9" s="2">
        <v>0</v>
      </c>
      <c r="AD9" s="103">
        <f t="shared" ref="AD9:AD14" si="4">ROUNDDOWN(X9+AA9,-1)</f>
        <v>564810</v>
      </c>
      <c r="AE9" s="76">
        <f t="shared" ref="AE9:AE14" si="5">ROUNDDOWN(X9+AB9,-1)</f>
        <v>629210</v>
      </c>
      <c r="AF9" s="2">
        <v>0</v>
      </c>
      <c r="AG9" s="103">
        <f t="shared" ref="AG9:AG14" si="6">ROUNDDOWN(Y9+AA9,-1)</f>
        <v>417620</v>
      </c>
      <c r="AH9" s="102">
        <f t="shared" ref="AH9:AH14" si="7">ROUNDDOWN(Y9+AB9,-1)</f>
        <v>482020</v>
      </c>
    </row>
    <row r="10" spans="1:34" ht="25.5" customHeight="1" x14ac:dyDescent="0.15">
      <c r="A10" s="11" t="s">
        <v>65</v>
      </c>
      <c r="B10" s="70">
        <f>B6/16*13</f>
        <v>904312.5</v>
      </c>
      <c r="C10" s="77">
        <f>C6/16*13</f>
        <v>521625</v>
      </c>
      <c r="D10" s="44">
        <f>D6/16*13</f>
        <v>0</v>
      </c>
      <c r="E10" s="335">
        <f>E6/16*13</f>
        <v>564200</v>
      </c>
      <c r="F10" s="320">
        <f>F6/16*13</f>
        <v>731640</v>
      </c>
      <c r="G10" s="239">
        <f t="shared" si="0"/>
        <v>834750</v>
      </c>
      <c r="H10" s="259">
        <f t="shared" si="0"/>
        <v>481500</v>
      </c>
      <c r="I10" s="306">
        <f t="shared" si="0"/>
        <v>0</v>
      </c>
      <c r="J10" s="246">
        <f t="shared" si="0"/>
        <v>520800</v>
      </c>
      <c r="K10" s="307">
        <f t="shared" si="0"/>
        <v>675360</v>
      </c>
      <c r="L10" s="108">
        <v>0</v>
      </c>
      <c r="M10" s="107">
        <f t="shared" ref="M10:M18" si="8">ROUNDDOWN(G10+J10,-1)</f>
        <v>1355550</v>
      </c>
      <c r="N10" s="213">
        <f t="shared" ref="N10:N18" si="9">ROUNDDOWN(G10+K10,-1)</f>
        <v>1510110</v>
      </c>
      <c r="O10" s="108">
        <v>0</v>
      </c>
      <c r="P10" s="107">
        <f t="shared" si="2"/>
        <v>1002300</v>
      </c>
      <c r="Q10" s="109">
        <f t="shared" si="3"/>
        <v>1156860</v>
      </c>
      <c r="R10" s="119" t="s">
        <v>12</v>
      </c>
      <c r="S10" s="38">
        <f>S6/8*5</f>
        <v>347812.5</v>
      </c>
      <c r="T10" s="77">
        <f>T6/8*5</f>
        <v>200625</v>
      </c>
      <c r="U10" s="77">
        <f>U6/8*5</f>
        <v>0</v>
      </c>
      <c r="V10" s="77">
        <f>V6/8*5</f>
        <v>217000</v>
      </c>
      <c r="W10" s="79">
        <f>W6/8*5</f>
        <v>281400</v>
      </c>
      <c r="X10" s="239">
        <f t="shared" si="1"/>
        <v>278250</v>
      </c>
      <c r="Y10" s="306">
        <f t="shared" si="1"/>
        <v>160500</v>
      </c>
      <c r="Z10" s="259">
        <f t="shared" si="1"/>
        <v>0</v>
      </c>
      <c r="AA10" s="313">
        <f t="shared" si="1"/>
        <v>173600</v>
      </c>
      <c r="AB10" s="314">
        <f t="shared" si="1"/>
        <v>225120</v>
      </c>
      <c r="AC10" s="326">
        <v>0</v>
      </c>
      <c r="AD10" s="321">
        <f t="shared" si="4"/>
        <v>451850</v>
      </c>
      <c r="AE10" s="322">
        <f t="shared" si="5"/>
        <v>503370</v>
      </c>
      <c r="AF10" s="323">
        <v>0</v>
      </c>
      <c r="AG10" s="324">
        <f t="shared" si="6"/>
        <v>334100</v>
      </c>
      <c r="AH10" s="325">
        <f t="shared" si="7"/>
        <v>385620</v>
      </c>
    </row>
    <row r="11" spans="1:34" ht="25.5" customHeight="1" x14ac:dyDescent="0.15">
      <c r="A11" s="12" t="s">
        <v>77</v>
      </c>
      <c r="B11" s="212">
        <f>B6/16*12</f>
        <v>834750</v>
      </c>
      <c r="C11" s="26">
        <f>C6/16*12</f>
        <v>481500</v>
      </c>
      <c r="D11" s="26">
        <f>D6/16*12</f>
        <v>0</v>
      </c>
      <c r="E11" s="41">
        <f>E6/16*12</f>
        <v>520800</v>
      </c>
      <c r="F11" s="29">
        <f>F6/16*12</f>
        <v>675360</v>
      </c>
      <c r="G11" s="240">
        <f t="shared" si="0"/>
        <v>765187.5</v>
      </c>
      <c r="H11" s="34">
        <f t="shared" si="0"/>
        <v>441375</v>
      </c>
      <c r="I11" s="242">
        <f t="shared" si="0"/>
        <v>0</v>
      </c>
      <c r="J11" s="249">
        <f t="shared" si="0"/>
        <v>477400</v>
      </c>
      <c r="K11" s="308">
        <f t="shared" si="0"/>
        <v>619080</v>
      </c>
      <c r="L11" s="111">
        <v>0</v>
      </c>
      <c r="M11" s="110">
        <f t="shared" si="8"/>
        <v>1242580</v>
      </c>
      <c r="N11" s="214">
        <f t="shared" si="9"/>
        <v>1384260</v>
      </c>
      <c r="O11" s="111">
        <v>0</v>
      </c>
      <c r="P11" s="110">
        <f t="shared" si="2"/>
        <v>918770</v>
      </c>
      <c r="Q11" s="112">
        <f t="shared" si="3"/>
        <v>1060450</v>
      </c>
      <c r="R11" s="120" t="s">
        <v>13</v>
      </c>
      <c r="S11" s="329">
        <f>S6/8*4</f>
        <v>278250</v>
      </c>
      <c r="T11" s="180">
        <f>T6/8*4</f>
        <v>160500</v>
      </c>
      <c r="U11" s="180">
        <f>U6/8*4</f>
        <v>0</v>
      </c>
      <c r="V11" s="180">
        <f>V6/8*4</f>
        <v>173600</v>
      </c>
      <c r="W11" s="330">
        <f>W6/8*4</f>
        <v>225120</v>
      </c>
      <c r="X11" s="240">
        <f t="shared" si="1"/>
        <v>208687.5</v>
      </c>
      <c r="Y11" s="242">
        <f t="shared" si="1"/>
        <v>120375</v>
      </c>
      <c r="Z11" s="34">
        <f t="shared" si="1"/>
        <v>0</v>
      </c>
      <c r="AA11" s="242">
        <f t="shared" si="1"/>
        <v>130200</v>
      </c>
      <c r="AB11" s="315">
        <f t="shared" si="1"/>
        <v>168840</v>
      </c>
      <c r="AC11" s="2">
        <v>0</v>
      </c>
      <c r="AD11" s="103">
        <f t="shared" si="4"/>
        <v>338880</v>
      </c>
      <c r="AE11" s="76">
        <f t="shared" si="5"/>
        <v>377520</v>
      </c>
      <c r="AF11" s="2">
        <v>0</v>
      </c>
      <c r="AG11" s="103">
        <f t="shared" si="6"/>
        <v>250570</v>
      </c>
      <c r="AH11" s="102">
        <f t="shared" si="7"/>
        <v>289210</v>
      </c>
    </row>
    <row r="12" spans="1:34" ht="25.5" customHeight="1" x14ac:dyDescent="0.15">
      <c r="A12" s="13" t="s">
        <v>66</v>
      </c>
      <c r="B12" s="211">
        <f>B6/16*11</f>
        <v>765187.5</v>
      </c>
      <c r="C12" s="25">
        <f>C6/16*11</f>
        <v>441375</v>
      </c>
      <c r="D12" s="25">
        <f>D6/16*11</f>
        <v>0</v>
      </c>
      <c r="E12" s="5">
        <f>E6/16*11</f>
        <v>477400</v>
      </c>
      <c r="F12" s="3">
        <f>F6/16*11</f>
        <v>619080</v>
      </c>
      <c r="G12" s="238">
        <f t="shared" si="0"/>
        <v>695625</v>
      </c>
      <c r="H12" s="32">
        <f t="shared" si="0"/>
        <v>401250</v>
      </c>
      <c r="I12" s="244">
        <f t="shared" si="0"/>
        <v>0</v>
      </c>
      <c r="J12" s="244">
        <f t="shared" si="0"/>
        <v>434000</v>
      </c>
      <c r="K12" s="89">
        <f t="shared" si="0"/>
        <v>562800</v>
      </c>
      <c r="L12" s="2">
        <v>0</v>
      </c>
      <c r="M12" s="103">
        <f t="shared" si="8"/>
        <v>1129620</v>
      </c>
      <c r="N12" s="76">
        <f t="shared" si="9"/>
        <v>1258420</v>
      </c>
      <c r="O12" s="2">
        <v>0</v>
      </c>
      <c r="P12" s="103">
        <f t="shared" si="2"/>
        <v>835250</v>
      </c>
      <c r="Q12" s="102">
        <f t="shared" si="3"/>
        <v>964050</v>
      </c>
      <c r="R12" s="121" t="s">
        <v>14</v>
      </c>
      <c r="S12" s="35">
        <f>S6/8*3</f>
        <v>208687.5</v>
      </c>
      <c r="T12" s="25">
        <f>T6/8*3</f>
        <v>120375</v>
      </c>
      <c r="U12" s="25">
        <f>U6/8*3</f>
        <v>0</v>
      </c>
      <c r="V12" s="25">
        <f>V6/8*3</f>
        <v>130200</v>
      </c>
      <c r="W12" s="331">
        <f>W6/8*3</f>
        <v>168840</v>
      </c>
      <c r="X12" s="238">
        <f t="shared" si="1"/>
        <v>139125</v>
      </c>
      <c r="Y12" s="244">
        <f t="shared" si="1"/>
        <v>80250</v>
      </c>
      <c r="Z12" s="32">
        <f t="shared" si="1"/>
        <v>0</v>
      </c>
      <c r="AA12" s="244">
        <f t="shared" si="1"/>
        <v>86800</v>
      </c>
      <c r="AB12" s="312">
        <f t="shared" si="1"/>
        <v>112560</v>
      </c>
      <c r="AC12" s="2">
        <v>0</v>
      </c>
      <c r="AD12" s="103">
        <f t="shared" si="4"/>
        <v>225920</v>
      </c>
      <c r="AE12" s="76">
        <f t="shared" si="5"/>
        <v>251680</v>
      </c>
      <c r="AF12" s="2">
        <v>0</v>
      </c>
      <c r="AG12" s="103">
        <f t="shared" si="6"/>
        <v>167050</v>
      </c>
      <c r="AH12" s="102">
        <f t="shared" si="7"/>
        <v>192810</v>
      </c>
    </row>
    <row r="13" spans="1:34" ht="25.5" customHeight="1" x14ac:dyDescent="0.15">
      <c r="A13" s="13" t="s">
        <v>67</v>
      </c>
      <c r="B13" s="211">
        <f>B6/16*10</f>
        <v>695625</v>
      </c>
      <c r="C13" s="25">
        <f>C6/16*10</f>
        <v>401250</v>
      </c>
      <c r="D13" s="25">
        <f>D6/16*10</f>
        <v>0</v>
      </c>
      <c r="E13" s="5">
        <f>E6/16*10</f>
        <v>434000</v>
      </c>
      <c r="F13" s="3">
        <f>F6/16*10</f>
        <v>562800</v>
      </c>
      <c r="G13" s="238">
        <f t="shared" si="0"/>
        <v>626062.5</v>
      </c>
      <c r="H13" s="32">
        <f t="shared" si="0"/>
        <v>361125</v>
      </c>
      <c r="I13" s="244">
        <f t="shared" si="0"/>
        <v>0</v>
      </c>
      <c r="J13" s="244">
        <f t="shared" si="0"/>
        <v>390600</v>
      </c>
      <c r="K13" s="89">
        <f t="shared" si="0"/>
        <v>506520</v>
      </c>
      <c r="L13" s="2">
        <v>0</v>
      </c>
      <c r="M13" s="103">
        <f t="shared" si="8"/>
        <v>1016660</v>
      </c>
      <c r="N13" s="76">
        <f t="shared" si="9"/>
        <v>1132580</v>
      </c>
      <c r="O13" s="2">
        <v>0</v>
      </c>
      <c r="P13" s="103">
        <f t="shared" si="2"/>
        <v>751720</v>
      </c>
      <c r="Q13" s="102">
        <f t="shared" si="3"/>
        <v>867640</v>
      </c>
      <c r="R13" s="121" t="s">
        <v>15</v>
      </c>
      <c r="S13" s="35">
        <f>S6/8*2</f>
        <v>139125</v>
      </c>
      <c r="T13" s="332">
        <f>T6/8*2</f>
        <v>80250</v>
      </c>
      <c r="U13" s="332">
        <f>U6/8*2</f>
        <v>0</v>
      </c>
      <c r="V13" s="332">
        <f>V6/8*2</f>
        <v>86800</v>
      </c>
      <c r="W13" s="333">
        <f>W6/8*2</f>
        <v>112560</v>
      </c>
      <c r="X13" s="238">
        <f t="shared" si="1"/>
        <v>69562.5</v>
      </c>
      <c r="Y13" s="244">
        <f t="shared" si="1"/>
        <v>40125</v>
      </c>
      <c r="Z13" s="32">
        <f t="shared" si="1"/>
        <v>0</v>
      </c>
      <c r="AA13" s="244">
        <f t="shared" si="1"/>
        <v>43400</v>
      </c>
      <c r="AB13" s="312">
        <f t="shared" si="1"/>
        <v>56280</v>
      </c>
      <c r="AC13" s="2">
        <v>0</v>
      </c>
      <c r="AD13" s="103">
        <f t="shared" si="4"/>
        <v>112960</v>
      </c>
      <c r="AE13" s="76">
        <f t="shared" si="5"/>
        <v>125840</v>
      </c>
      <c r="AF13" s="2">
        <v>0</v>
      </c>
      <c r="AG13" s="103">
        <f t="shared" si="6"/>
        <v>83520</v>
      </c>
      <c r="AH13" s="102">
        <f t="shared" si="7"/>
        <v>96400</v>
      </c>
    </row>
    <row r="14" spans="1:34" ht="25.5" customHeight="1" x14ac:dyDescent="0.15">
      <c r="A14" s="14" t="s">
        <v>68</v>
      </c>
      <c r="B14" s="70">
        <f>B6/16*9</f>
        <v>626062.5</v>
      </c>
      <c r="C14" s="77">
        <f>C6/16*9</f>
        <v>361125</v>
      </c>
      <c r="D14" s="42">
        <f>D6/16*9</f>
        <v>0</v>
      </c>
      <c r="E14" s="42">
        <f>E6/16*9</f>
        <v>390600</v>
      </c>
      <c r="F14" s="320">
        <f>F6/16*9</f>
        <v>506520</v>
      </c>
      <c r="G14" s="239">
        <f t="shared" si="0"/>
        <v>556500</v>
      </c>
      <c r="H14" s="259">
        <f t="shared" si="0"/>
        <v>321000</v>
      </c>
      <c r="I14" s="306">
        <f t="shared" si="0"/>
        <v>0</v>
      </c>
      <c r="J14" s="306">
        <f t="shared" si="0"/>
        <v>347200</v>
      </c>
      <c r="K14" s="90">
        <f t="shared" si="0"/>
        <v>450240</v>
      </c>
      <c r="L14" s="108">
        <v>0</v>
      </c>
      <c r="M14" s="107">
        <f t="shared" si="8"/>
        <v>903700</v>
      </c>
      <c r="N14" s="213">
        <f t="shared" si="9"/>
        <v>1006740</v>
      </c>
      <c r="O14" s="108">
        <v>0</v>
      </c>
      <c r="P14" s="107">
        <f t="shared" si="2"/>
        <v>668200</v>
      </c>
      <c r="Q14" s="109">
        <f t="shared" si="3"/>
        <v>771240</v>
      </c>
      <c r="R14" s="122" t="s">
        <v>16</v>
      </c>
      <c r="S14" s="328">
        <f>S6/8*1</f>
        <v>69562.5</v>
      </c>
      <c r="T14" s="217">
        <f>T6/8*1</f>
        <v>40125</v>
      </c>
      <c r="U14" s="217">
        <f>U6/8*1</f>
        <v>0</v>
      </c>
      <c r="V14" s="42">
        <f>V6/8*1</f>
        <v>43400</v>
      </c>
      <c r="W14" s="334">
        <f>W6/8*1</f>
        <v>56280</v>
      </c>
      <c r="X14" s="239">
        <v>0</v>
      </c>
      <c r="Y14" s="306">
        <v>0</v>
      </c>
      <c r="Z14" s="259">
        <v>0</v>
      </c>
      <c r="AA14" s="306">
        <v>0</v>
      </c>
      <c r="AB14" s="314">
        <v>0</v>
      </c>
      <c r="AC14" s="2">
        <f t="shared" ref="AC14" si="10">ROUNDDOWN(X14+Z14,-1)</f>
        <v>0</v>
      </c>
      <c r="AD14" s="103">
        <f t="shared" si="4"/>
        <v>0</v>
      </c>
      <c r="AE14" s="76">
        <f t="shared" si="5"/>
        <v>0</v>
      </c>
      <c r="AF14" s="2">
        <f t="shared" ref="AF14" si="11">ROUNDDOWN(Y14+Z14,-1)</f>
        <v>0</v>
      </c>
      <c r="AG14" s="103">
        <f t="shared" si="6"/>
        <v>0</v>
      </c>
      <c r="AH14" s="102">
        <f t="shared" si="7"/>
        <v>0</v>
      </c>
    </row>
    <row r="15" spans="1:34" ht="25.5" customHeight="1" x14ac:dyDescent="0.15">
      <c r="A15" s="15" t="s">
        <v>76</v>
      </c>
      <c r="B15" s="212">
        <f>B6/16*8</f>
        <v>556500</v>
      </c>
      <c r="C15" s="26">
        <f>C6/16*8</f>
        <v>321000</v>
      </c>
      <c r="D15" s="26">
        <f>D6/16*8</f>
        <v>0</v>
      </c>
      <c r="E15" s="41">
        <f>E6/16*8</f>
        <v>347200</v>
      </c>
      <c r="F15" s="29">
        <f>F6/16*8</f>
        <v>450240</v>
      </c>
      <c r="G15" s="240">
        <f t="shared" si="0"/>
        <v>486937.5</v>
      </c>
      <c r="H15" s="34">
        <f t="shared" si="0"/>
        <v>280875</v>
      </c>
      <c r="I15" s="242">
        <f t="shared" si="0"/>
        <v>0</v>
      </c>
      <c r="J15" s="242">
        <f t="shared" si="0"/>
        <v>303800</v>
      </c>
      <c r="K15" s="88">
        <f t="shared" si="0"/>
        <v>393960</v>
      </c>
      <c r="L15" s="105">
        <v>0</v>
      </c>
      <c r="M15" s="104">
        <f t="shared" si="8"/>
        <v>790730</v>
      </c>
      <c r="N15" s="207">
        <f>ROUNDDOWN(G15+K15,-1)</f>
        <v>880890</v>
      </c>
      <c r="O15" s="105">
        <v>0</v>
      </c>
      <c r="P15" s="104">
        <f t="shared" si="2"/>
        <v>584670</v>
      </c>
      <c r="Q15" s="106">
        <f t="shared" si="3"/>
        <v>674830</v>
      </c>
      <c r="R15" s="123" t="s">
        <v>17</v>
      </c>
      <c r="S15" s="37"/>
      <c r="T15" s="181"/>
      <c r="U15" s="80"/>
      <c r="V15" s="81"/>
      <c r="W15" s="82"/>
      <c r="X15" s="187"/>
      <c r="Y15" s="193"/>
      <c r="Z15" s="199"/>
      <c r="AA15" s="193"/>
      <c r="AB15" s="166"/>
      <c r="AC15" s="105"/>
      <c r="AD15" s="104"/>
      <c r="AE15" s="207"/>
      <c r="AF15" s="105"/>
      <c r="AG15" s="104"/>
      <c r="AH15" s="106"/>
    </row>
    <row r="16" spans="1:34" ht="25.5" customHeight="1" x14ac:dyDescent="0.15">
      <c r="A16" s="16" t="s">
        <v>69</v>
      </c>
      <c r="B16" s="211">
        <f>B6/16*7</f>
        <v>486937.5</v>
      </c>
      <c r="C16" s="25">
        <f>C6/16*7</f>
        <v>280875</v>
      </c>
      <c r="D16" s="25">
        <f>D6/16*7</f>
        <v>0</v>
      </c>
      <c r="E16" s="5">
        <f>E6/16*7</f>
        <v>303800</v>
      </c>
      <c r="F16" s="3">
        <f>F6/16*7</f>
        <v>393960</v>
      </c>
      <c r="G16" s="238">
        <f t="shared" si="0"/>
        <v>417375</v>
      </c>
      <c r="H16" s="32">
        <f t="shared" si="0"/>
        <v>240750</v>
      </c>
      <c r="I16" s="244">
        <f t="shared" si="0"/>
        <v>0</v>
      </c>
      <c r="J16" s="244">
        <f t="shared" si="0"/>
        <v>260400</v>
      </c>
      <c r="K16" s="89">
        <f t="shared" si="0"/>
        <v>337680</v>
      </c>
      <c r="L16" s="2">
        <v>0</v>
      </c>
      <c r="M16" s="103">
        <f t="shared" si="8"/>
        <v>677770</v>
      </c>
      <c r="N16" s="76">
        <f t="shared" si="9"/>
        <v>755050</v>
      </c>
      <c r="O16" s="2">
        <v>0</v>
      </c>
      <c r="P16" s="103">
        <f t="shared" si="2"/>
        <v>501150</v>
      </c>
      <c r="Q16" s="102">
        <f t="shared" si="3"/>
        <v>578430</v>
      </c>
      <c r="R16" s="124" t="s">
        <v>18</v>
      </c>
      <c r="S16" s="35"/>
      <c r="T16" s="26"/>
      <c r="U16" s="26"/>
      <c r="V16" s="25"/>
      <c r="W16" s="3"/>
      <c r="X16" s="185"/>
      <c r="Y16" s="191"/>
      <c r="Z16" s="197"/>
      <c r="AA16" s="191"/>
      <c r="AB16" s="164"/>
      <c r="AC16" s="31"/>
      <c r="AD16" s="64"/>
      <c r="AE16" s="208"/>
      <c r="AF16" s="31"/>
      <c r="AG16" s="64"/>
      <c r="AH16" s="53"/>
    </row>
    <row r="17" spans="1:34" ht="25.5" customHeight="1" x14ac:dyDescent="0.15">
      <c r="A17" s="16" t="s">
        <v>70</v>
      </c>
      <c r="B17" s="211">
        <f>B6/16*6</f>
        <v>417375</v>
      </c>
      <c r="C17" s="25">
        <f>C6/16*6</f>
        <v>240750</v>
      </c>
      <c r="D17" s="25">
        <f>D6/16*6</f>
        <v>0</v>
      </c>
      <c r="E17" s="5">
        <f>E6/16*6</f>
        <v>260400</v>
      </c>
      <c r="F17" s="3">
        <f>F6/16*6</f>
        <v>337680</v>
      </c>
      <c r="G17" s="238">
        <f t="shared" si="0"/>
        <v>347812.5</v>
      </c>
      <c r="H17" s="32">
        <f t="shared" si="0"/>
        <v>200625</v>
      </c>
      <c r="I17" s="244">
        <f t="shared" si="0"/>
        <v>0</v>
      </c>
      <c r="J17" s="244">
        <f t="shared" si="0"/>
        <v>217000</v>
      </c>
      <c r="K17" s="89">
        <f t="shared" si="0"/>
        <v>281400</v>
      </c>
      <c r="L17" s="2">
        <v>0</v>
      </c>
      <c r="M17" s="103">
        <f t="shared" si="8"/>
        <v>564810</v>
      </c>
      <c r="N17" s="76">
        <f t="shared" si="9"/>
        <v>629210</v>
      </c>
      <c r="O17" s="2">
        <v>0</v>
      </c>
      <c r="P17" s="103">
        <f t="shared" si="2"/>
        <v>417620</v>
      </c>
      <c r="Q17" s="102">
        <f t="shared" si="3"/>
        <v>482020</v>
      </c>
      <c r="R17" s="124" t="s">
        <v>19</v>
      </c>
      <c r="S17" s="35"/>
      <c r="T17" s="26"/>
      <c r="U17" s="25"/>
      <c r="V17" s="25"/>
      <c r="W17" s="3"/>
      <c r="X17" s="185"/>
      <c r="Y17" s="191"/>
      <c r="Z17" s="197"/>
      <c r="AA17" s="191"/>
      <c r="AB17" s="164"/>
      <c r="AC17" s="31"/>
      <c r="AD17" s="64"/>
      <c r="AE17" s="208"/>
      <c r="AF17" s="31"/>
      <c r="AG17" s="64"/>
      <c r="AH17" s="53"/>
    </row>
    <row r="18" spans="1:34" ht="25.5" customHeight="1" x14ac:dyDescent="0.15">
      <c r="A18" s="17" t="s">
        <v>71</v>
      </c>
      <c r="B18" s="70">
        <f>B6/16*5</f>
        <v>347812.5</v>
      </c>
      <c r="C18" s="42">
        <f>C6/16*5</f>
        <v>200625</v>
      </c>
      <c r="D18" s="174">
        <f>D6/16*5</f>
        <v>0</v>
      </c>
      <c r="E18" s="42">
        <f>E6/16*5</f>
        <v>217000</v>
      </c>
      <c r="F18" s="320">
        <f>F6/16*5</f>
        <v>281400</v>
      </c>
      <c r="G18" s="309">
        <f t="shared" si="0"/>
        <v>278250</v>
      </c>
      <c r="H18" s="306">
        <f t="shared" si="0"/>
        <v>160500</v>
      </c>
      <c r="I18" s="306">
        <f t="shared" si="0"/>
        <v>0</v>
      </c>
      <c r="J18" s="306">
        <f t="shared" si="0"/>
        <v>173600</v>
      </c>
      <c r="K18" s="90">
        <f t="shared" si="0"/>
        <v>225120</v>
      </c>
      <c r="L18" s="114">
        <v>0</v>
      </c>
      <c r="M18" s="113">
        <f t="shared" si="8"/>
        <v>451850</v>
      </c>
      <c r="N18" s="215">
        <f t="shared" si="9"/>
        <v>503370</v>
      </c>
      <c r="O18" s="114">
        <v>0</v>
      </c>
      <c r="P18" s="113">
        <f t="shared" si="2"/>
        <v>334100</v>
      </c>
      <c r="Q18" s="115">
        <f t="shared" si="3"/>
        <v>385620</v>
      </c>
      <c r="R18" s="125" t="s">
        <v>20</v>
      </c>
      <c r="S18" s="38"/>
      <c r="T18" s="77"/>
      <c r="U18" s="77"/>
      <c r="V18" s="174"/>
      <c r="W18" s="28"/>
      <c r="X18" s="186"/>
      <c r="Y18" s="192"/>
      <c r="Z18" s="198"/>
      <c r="AA18" s="192"/>
      <c r="AB18" s="165"/>
      <c r="AC18" s="99"/>
      <c r="AD18" s="98"/>
      <c r="AE18" s="209"/>
      <c r="AF18" s="99"/>
      <c r="AG18" s="98"/>
      <c r="AH18" s="100"/>
    </row>
    <row r="19" spans="1:34" ht="25.5" customHeight="1" x14ac:dyDescent="0.15">
      <c r="A19" s="18" t="s">
        <v>72</v>
      </c>
      <c r="B19" s="212">
        <f>B6/16*4</f>
        <v>278250</v>
      </c>
      <c r="C19" s="26">
        <f>C6/16*4</f>
        <v>160500</v>
      </c>
      <c r="D19" s="26">
        <f>D6/16*4</f>
        <v>0</v>
      </c>
      <c r="E19" s="41">
        <f>E6/16*4</f>
        <v>173600</v>
      </c>
      <c r="F19" s="29">
        <f>F6/16*4</f>
        <v>225120</v>
      </c>
      <c r="G19" s="68"/>
      <c r="H19" s="200"/>
      <c r="I19" s="69"/>
      <c r="J19" s="69"/>
      <c r="K19" s="138"/>
      <c r="L19" s="58"/>
      <c r="M19" s="65"/>
      <c r="N19" s="61"/>
      <c r="O19" s="58"/>
      <c r="P19" s="65"/>
      <c r="Q19" s="55"/>
      <c r="R19" s="126" t="s">
        <v>21</v>
      </c>
      <c r="S19" s="37"/>
      <c r="T19" s="80"/>
      <c r="U19" s="176"/>
      <c r="V19" s="175"/>
      <c r="W19" s="82"/>
      <c r="X19" s="188"/>
      <c r="Y19" s="194"/>
      <c r="Z19" s="91"/>
      <c r="AA19" s="194"/>
      <c r="AB19" s="167"/>
      <c r="AC19" s="171"/>
      <c r="AD19" s="170"/>
      <c r="AE19" s="176"/>
      <c r="AF19" s="91"/>
      <c r="AG19" s="93"/>
      <c r="AH19" s="92"/>
    </row>
    <row r="20" spans="1:34" ht="25.5" customHeight="1" x14ac:dyDescent="0.15">
      <c r="A20" s="19" t="s">
        <v>73</v>
      </c>
      <c r="B20" s="211">
        <f>B19</f>
        <v>278250</v>
      </c>
      <c r="C20" s="25">
        <f>C19</f>
        <v>160500</v>
      </c>
      <c r="D20" s="25">
        <f>D19</f>
        <v>0</v>
      </c>
      <c r="E20" s="5">
        <f>E19</f>
        <v>173600</v>
      </c>
      <c r="F20" s="3">
        <f>F19</f>
        <v>225120</v>
      </c>
      <c r="G20" s="68"/>
      <c r="H20" s="200"/>
      <c r="I20" s="69"/>
      <c r="J20" s="69"/>
      <c r="K20" s="160"/>
      <c r="L20" s="58"/>
      <c r="M20" s="65"/>
      <c r="N20" s="61"/>
      <c r="O20" s="58"/>
      <c r="P20" s="65"/>
      <c r="Q20" s="55"/>
      <c r="R20" s="127" t="s">
        <v>22</v>
      </c>
      <c r="S20" s="182"/>
      <c r="T20" s="176"/>
      <c r="U20" s="176"/>
      <c r="V20" s="176"/>
      <c r="X20" s="188"/>
      <c r="Y20" s="195"/>
      <c r="Z20" s="91"/>
      <c r="AA20" s="195"/>
      <c r="AB20" s="167"/>
      <c r="AC20" s="91"/>
      <c r="AD20" s="93"/>
      <c r="AE20" s="176"/>
      <c r="AF20" s="91"/>
      <c r="AG20" s="93"/>
      <c r="AH20" s="92"/>
    </row>
    <row r="21" spans="1:34" ht="25.5" customHeight="1" x14ac:dyDescent="0.15">
      <c r="A21" s="19" t="s">
        <v>74</v>
      </c>
      <c r="B21" s="211">
        <f>B20</f>
        <v>278250</v>
      </c>
      <c r="C21" s="25">
        <f>C20</f>
        <v>160500</v>
      </c>
      <c r="D21" s="25">
        <f>$D$6/16*4</f>
        <v>0</v>
      </c>
      <c r="E21" s="5">
        <f>$E$6/16*4</f>
        <v>173600</v>
      </c>
      <c r="F21" s="43">
        <f>F20</f>
        <v>225120</v>
      </c>
      <c r="G21" s="48"/>
      <c r="H21" s="201"/>
      <c r="I21" s="40"/>
      <c r="J21" s="40"/>
      <c r="K21" s="161"/>
      <c r="L21" s="59"/>
      <c r="M21" s="66"/>
      <c r="N21" s="62"/>
      <c r="O21" s="59"/>
      <c r="P21" s="66"/>
      <c r="Q21" s="56"/>
      <c r="R21" s="127" t="s">
        <v>23</v>
      </c>
      <c r="S21" s="182"/>
      <c r="T21" s="177"/>
      <c r="U21" s="177"/>
      <c r="V21" s="177"/>
      <c r="X21" s="189"/>
      <c r="Y21" s="196"/>
      <c r="Z21" s="95"/>
      <c r="AA21" s="196"/>
      <c r="AB21" s="168"/>
      <c r="AC21" s="95"/>
      <c r="AD21" s="94"/>
      <c r="AE21" s="177"/>
      <c r="AF21" s="95"/>
      <c r="AG21" s="94"/>
      <c r="AH21" s="96"/>
    </row>
    <row r="22" spans="1:34" ht="25.5" customHeight="1" thickBot="1" x14ac:dyDescent="0.2">
      <c r="A22" s="20" t="s">
        <v>75</v>
      </c>
      <c r="B22" s="70">
        <f>B21</f>
        <v>278250</v>
      </c>
      <c r="C22" s="42">
        <f>C21</f>
        <v>160500</v>
      </c>
      <c r="D22" s="174">
        <f>$D$6/16*4</f>
        <v>0</v>
      </c>
      <c r="E22" s="7">
        <f>$E$6/16*4</f>
        <v>173600</v>
      </c>
      <c r="F22" s="163">
        <f>F21</f>
        <v>225120</v>
      </c>
      <c r="G22" s="72"/>
      <c r="H22" s="202"/>
      <c r="I22" s="51"/>
      <c r="J22" s="51"/>
      <c r="K22" s="162"/>
      <c r="L22" s="50"/>
      <c r="M22" s="67"/>
      <c r="N22" s="216"/>
      <c r="O22" s="50"/>
      <c r="P22" s="67"/>
      <c r="Q22" s="57"/>
      <c r="R22" s="128" t="s">
        <v>24</v>
      </c>
      <c r="S22" s="36"/>
      <c r="T22" s="131"/>
      <c r="U22" s="183"/>
      <c r="V22" s="131"/>
      <c r="W22" s="184"/>
      <c r="X22" s="190"/>
      <c r="Y22" s="84"/>
      <c r="Z22" s="83"/>
      <c r="AA22" s="83"/>
      <c r="AB22" s="169"/>
      <c r="AC22" s="83"/>
      <c r="AD22" s="97"/>
      <c r="AE22" s="86"/>
      <c r="AF22" s="83"/>
      <c r="AG22" s="97"/>
      <c r="AH22" s="87"/>
    </row>
    <row r="23" spans="1:34" ht="12" thickTop="1" x14ac:dyDescent="0.15">
      <c r="A23" s="6"/>
      <c r="B23" s="6"/>
      <c r="R23" s="6"/>
      <c r="U23" s="178"/>
    </row>
    <row r="24" spans="1:34" x14ac:dyDescent="0.15">
      <c r="U24" s="178"/>
    </row>
    <row r="25" spans="1:34" x14ac:dyDescent="0.15">
      <c r="U25" s="178"/>
    </row>
    <row r="26" spans="1:34" x14ac:dyDescent="0.15">
      <c r="U26" s="178"/>
    </row>
    <row r="27" spans="1:34" x14ac:dyDescent="0.15">
      <c r="U27" s="178"/>
    </row>
    <row r="28" spans="1:34" x14ac:dyDescent="0.15">
      <c r="U28" s="178"/>
    </row>
    <row r="29" spans="1:34" x14ac:dyDescent="0.15">
      <c r="U29" s="178"/>
    </row>
  </sheetData>
  <mergeCells count="39">
    <mergeCell ref="S4:T4"/>
    <mergeCell ref="U4:W4"/>
    <mergeCell ref="A1:AH1"/>
    <mergeCell ref="A2:AH2"/>
    <mergeCell ref="A3:A6"/>
    <mergeCell ref="B3:F3"/>
    <mergeCell ref="G3:Q3"/>
    <mergeCell ref="R3:R6"/>
    <mergeCell ref="S3:W3"/>
    <mergeCell ref="X3:AH3"/>
    <mergeCell ref="B4:C4"/>
    <mergeCell ref="D4:F4"/>
    <mergeCell ref="O5:O6"/>
    <mergeCell ref="G4:H4"/>
    <mergeCell ref="I4:K4"/>
    <mergeCell ref="L4:N4"/>
    <mergeCell ref="O4:Q4"/>
    <mergeCell ref="G5:G6"/>
    <mergeCell ref="H5:H6"/>
    <mergeCell ref="L5:L6"/>
    <mergeCell ref="M5:M6"/>
    <mergeCell ref="N5:N6"/>
    <mergeCell ref="P5:P6"/>
    <mergeCell ref="Q5:Q6"/>
    <mergeCell ref="AA5:AA6"/>
    <mergeCell ref="X4:Y4"/>
    <mergeCell ref="Z4:AB4"/>
    <mergeCell ref="AC4:AE4"/>
    <mergeCell ref="AF4:AH4"/>
    <mergeCell ref="X5:X6"/>
    <mergeCell ref="Y5:Y6"/>
    <mergeCell ref="Z5:Z6"/>
    <mergeCell ref="AH5:AH6"/>
    <mergeCell ref="AB5:AB6"/>
    <mergeCell ref="AC5:AC6"/>
    <mergeCell ref="AD5:AD6"/>
    <mergeCell ref="AE5:AE6"/>
    <mergeCell ref="AF5:AF6"/>
    <mergeCell ref="AG5:AG6"/>
  </mergeCells>
  <phoneticPr fontId="1" type="noConversion"/>
  <printOptions horizontalCentered="1"/>
  <pageMargins left="0.23622047244094491" right="0.15748031496062992" top="0.51181102362204722" bottom="0.19685039370078741" header="0.51181102362204722" footer="0.15748031496062992"/>
  <pageSetup paperSize="9" scale="55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9C06E-7AF8-4168-9BF0-A30C25A191E1}">
  <sheetPr>
    <pageSetUpPr fitToPage="1"/>
  </sheetPr>
  <dimension ref="A1:AH29"/>
  <sheetViews>
    <sheetView workbookViewId="0">
      <selection activeCell="N9" sqref="N9"/>
    </sheetView>
  </sheetViews>
  <sheetFormatPr defaultColWidth="8.88671875" defaultRowHeight="11.25" x14ac:dyDescent="0.15"/>
  <cols>
    <col min="1" max="1" width="10.44140625" style="1" customWidth="1"/>
    <col min="2" max="2" width="7.44140625" style="1" customWidth="1"/>
    <col min="3" max="6" width="6.5546875" style="1" customWidth="1"/>
    <col min="7" max="7" width="8.21875" style="1" bestFit="1" customWidth="1"/>
    <col min="8" max="11" width="6.5546875" style="1" customWidth="1"/>
    <col min="12" max="12" width="7.33203125" style="1" customWidth="1"/>
    <col min="13" max="13" width="7.44140625" style="1" customWidth="1"/>
    <col min="14" max="16" width="7.33203125" style="1" customWidth="1"/>
    <col min="17" max="17" width="7.44140625" style="1" customWidth="1"/>
    <col min="18" max="18" width="10.109375" style="1" hidden="1" customWidth="1"/>
    <col min="19" max="34" width="6.5546875" style="1" customWidth="1"/>
    <col min="35" max="16384" width="8.88671875" style="1"/>
  </cols>
  <sheetData>
    <row r="1" spans="1:34" ht="33" customHeight="1" x14ac:dyDescent="0.15">
      <c r="A1" s="337" t="s">
        <v>88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  <c r="X1" s="337"/>
      <c r="Y1" s="337"/>
      <c r="Z1" s="337"/>
      <c r="AA1" s="337"/>
      <c r="AB1" s="337"/>
      <c r="AC1" s="337"/>
      <c r="AD1" s="337"/>
      <c r="AE1" s="337"/>
      <c r="AF1" s="337"/>
      <c r="AG1" s="337"/>
      <c r="AH1" s="337"/>
    </row>
    <row r="2" spans="1:34" ht="15" customHeight="1" thickBot="1" x14ac:dyDescent="0.2">
      <c r="A2" s="336" t="s">
        <v>5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36"/>
      <c r="W2" s="336"/>
      <c r="X2" s="336"/>
      <c r="Y2" s="336"/>
      <c r="Z2" s="336"/>
      <c r="AA2" s="336"/>
      <c r="AB2" s="336"/>
      <c r="AC2" s="336"/>
      <c r="AD2" s="336"/>
      <c r="AE2" s="336"/>
      <c r="AF2" s="336"/>
      <c r="AG2" s="336"/>
      <c r="AH2" s="336"/>
    </row>
    <row r="3" spans="1:34" ht="20.100000000000001" customHeight="1" thickTop="1" x14ac:dyDescent="0.15">
      <c r="A3" s="364" t="s">
        <v>4</v>
      </c>
      <c r="B3" s="415" t="s">
        <v>79</v>
      </c>
      <c r="C3" s="350"/>
      <c r="D3" s="350"/>
      <c r="E3" s="350"/>
      <c r="F3" s="350"/>
      <c r="G3" s="367" t="s">
        <v>80</v>
      </c>
      <c r="H3" s="368"/>
      <c r="I3" s="368"/>
      <c r="J3" s="368"/>
      <c r="K3" s="368"/>
      <c r="L3" s="368"/>
      <c r="M3" s="368"/>
      <c r="N3" s="368"/>
      <c r="O3" s="368"/>
      <c r="P3" s="368"/>
      <c r="Q3" s="369"/>
      <c r="R3" s="416" t="s">
        <v>4</v>
      </c>
      <c r="S3" s="350" t="s">
        <v>81</v>
      </c>
      <c r="T3" s="350"/>
      <c r="U3" s="350"/>
      <c r="V3" s="350"/>
      <c r="W3" s="419"/>
      <c r="X3" s="367" t="s">
        <v>82</v>
      </c>
      <c r="Y3" s="368"/>
      <c r="Z3" s="368"/>
      <c r="AA3" s="368"/>
      <c r="AB3" s="368"/>
      <c r="AC3" s="368"/>
      <c r="AD3" s="368"/>
      <c r="AE3" s="368"/>
      <c r="AF3" s="368"/>
      <c r="AG3" s="368"/>
      <c r="AH3" s="369"/>
    </row>
    <row r="4" spans="1:34" ht="23.25" customHeight="1" x14ac:dyDescent="0.15">
      <c r="A4" s="364"/>
      <c r="B4" s="420" t="s">
        <v>0</v>
      </c>
      <c r="C4" s="400"/>
      <c r="D4" s="374" t="s">
        <v>6</v>
      </c>
      <c r="E4" s="374"/>
      <c r="F4" s="374"/>
      <c r="G4" s="395" t="s">
        <v>0</v>
      </c>
      <c r="H4" s="396"/>
      <c r="I4" s="397" t="s">
        <v>6</v>
      </c>
      <c r="J4" s="376"/>
      <c r="K4" s="421"/>
      <c r="L4" s="399" t="s">
        <v>56</v>
      </c>
      <c r="M4" s="399"/>
      <c r="N4" s="400"/>
      <c r="O4" s="399" t="s">
        <v>57</v>
      </c>
      <c r="P4" s="399"/>
      <c r="Q4" s="401"/>
      <c r="R4" s="417"/>
      <c r="S4" s="399" t="s">
        <v>48</v>
      </c>
      <c r="T4" s="400"/>
      <c r="U4" s="374" t="s">
        <v>49</v>
      </c>
      <c r="V4" s="374"/>
      <c r="W4" s="374"/>
      <c r="X4" s="395" t="s">
        <v>48</v>
      </c>
      <c r="Y4" s="396"/>
      <c r="Z4" s="397" t="s">
        <v>49</v>
      </c>
      <c r="AA4" s="376"/>
      <c r="AB4" s="398"/>
      <c r="AC4" s="399" t="s">
        <v>58</v>
      </c>
      <c r="AD4" s="399"/>
      <c r="AE4" s="400"/>
      <c r="AF4" s="399" t="s">
        <v>59</v>
      </c>
      <c r="AG4" s="399"/>
      <c r="AH4" s="401"/>
    </row>
    <row r="5" spans="1:34" ht="13.5" customHeight="1" x14ac:dyDescent="0.15">
      <c r="A5" s="364"/>
      <c r="B5" s="154" t="s">
        <v>7</v>
      </c>
      <c r="C5" s="205" t="s">
        <v>8</v>
      </c>
      <c r="D5" s="203" t="s">
        <v>1</v>
      </c>
      <c r="E5" s="155" t="s">
        <v>2</v>
      </c>
      <c r="F5" s="156" t="s">
        <v>3</v>
      </c>
      <c r="G5" s="338" t="s">
        <v>7</v>
      </c>
      <c r="H5" s="403" t="s">
        <v>8</v>
      </c>
      <c r="I5" s="298" t="s">
        <v>1</v>
      </c>
      <c r="J5" s="299" t="s">
        <v>2</v>
      </c>
      <c r="K5" s="300" t="s">
        <v>3</v>
      </c>
      <c r="L5" s="409" t="s">
        <v>25</v>
      </c>
      <c r="M5" s="411" t="s">
        <v>26</v>
      </c>
      <c r="N5" s="413" t="s">
        <v>27</v>
      </c>
      <c r="O5" s="409" t="s">
        <v>25</v>
      </c>
      <c r="P5" s="411" t="s">
        <v>26</v>
      </c>
      <c r="Q5" s="405" t="s">
        <v>27</v>
      </c>
      <c r="R5" s="417"/>
      <c r="S5" s="156" t="s">
        <v>50</v>
      </c>
      <c r="T5" s="205" t="s">
        <v>54</v>
      </c>
      <c r="U5" s="203" t="s">
        <v>51</v>
      </c>
      <c r="V5" s="155" t="s">
        <v>52</v>
      </c>
      <c r="W5" s="156" t="s">
        <v>53</v>
      </c>
      <c r="X5" s="338" t="s">
        <v>50</v>
      </c>
      <c r="Y5" s="403" t="s">
        <v>54</v>
      </c>
      <c r="Z5" s="390" t="s">
        <v>51</v>
      </c>
      <c r="AA5" s="390" t="s">
        <v>61</v>
      </c>
      <c r="AB5" s="407" t="s">
        <v>53</v>
      </c>
      <c r="AC5" s="409" t="s">
        <v>51</v>
      </c>
      <c r="AD5" s="411" t="s">
        <v>52</v>
      </c>
      <c r="AE5" s="413" t="s">
        <v>53</v>
      </c>
      <c r="AF5" s="409" t="s">
        <v>51</v>
      </c>
      <c r="AG5" s="411" t="s">
        <v>52</v>
      </c>
      <c r="AH5" s="405" t="s">
        <v>53</v>
      </c>
    </row>
    <row r="6" spans="1:34" ht="14.25" customHeight="1" thickBot="1" x14ac:dyDescent="0.2">
      <c r="A6" s="365"/>
      <c r="B6" s="157">
        <v>1147000</v>
      </c>
      <c r="C6" s="206">
        <v>735000</v>
      </c>
      <c r="D6" s="204">
        <v>372960</v>
      </c>
      <c r="E6" s="158">
        <v>694400</v>
      </c>
      <c r="F6" s="159">
        <v>900480</v>
      </c>
      <c r="G6" s="402"/>
      <c r="H6" s="404"/>
      <c r="I6" s="301">
        <v>372960</v>
      </c>
      <c r="J6" s="302">
        <v>694400</v>
      </c>
      <c r="K6" s="303">
        <v>900480</v>
      </c>
      <c r="L6" s="410"/>
      <c r="M6" s="412"/>
      <c r="N6" s="414"/>
      <c r="O6" s="410"/>
      <c r="P6" s="412"/>
      <c r="Q6" s="406"/>
      <c r="R6" s="418"/>
      <c r="S6" s="159">
        <v>573500</v>
      </c>
      <c r="T6" s="206">
        <v>367500</v>
      </c>
      <c r="U6" s="204">
        <v>186480</v>
      </c>
      <c r="V6" s="158">
        <v>347200</v>
      </c>
      <c r="W6" s="159">
        <v>450240</v>
      </c>
      <c r="X6" s="402"/>
      <c r="Y6" s="404"/>
      <c r="Z6" s="394"/>
      <c r="AA6" s="394"/>
      <c r="AB6" s="408"/>
      <c r="AC6" s="410"/>
      <c r="AD6" s="412"/>
      <c r="AE6" s="414"/>
      <c r="AF6" s="410"/>
      <c r="AG6" s="412"/>
      <c r="AH6" s="406"/>
    </row>
    <row r="7" spans="1:34" ht="25.5" customHeight="1" x14ac:dyDescent="0.15">
      <c r="A7" s="8" t="s">
        <v>78</v>
      </c>
      <c r="B7" s="210">
        <f>B6/16*16</f>
        <v>1147000</v>
      </c>
      <c r="C7" s="173">
        <f>C6/16*16</f>
        <v>735000</v>
      </c>
      <c r="D7" s="76">
        <f>D6/16*16</f>
        <v>372960</v>
      </c>
      <c r="E7" s="4">
        <f>E6/16*16</f>
        <v>694400</v>
      </c>
      <c r="F7" s="2">
        <f>F6/16*16</f>
        <v>900480</v>
      </c>
      <c r="G7" s="237">
        <f t="shared" ref="G7:K8" si="0">B8</f>
        <v>1075312.5</v>
      </c>
      <c r="H7" s="304">
        <f t="shared" si="0"/>
        <v>689062.5</v>
      </c>
      <c r="I7" s="305">
        <f t="shared" si="0"/>
        <v>349650</v>
      </c>
      <c r="J7" s="305">
        <f t="shared" si="0"/>
        <v>651000</v>
      </c>
      <c r="K7" s="88">
        <f t="shared" si="0"/>
        <v>844200</v>
      </c>
      <c r="L7" s="2">
        <f>ROUNDDOWN(G7+I7,-1)</f>
        <v>1424960</v>
      </c>
      <c r="M7" s="101">
        <f>ROUNDDOWN(G7+J7,-1)</f>
        <v>1726310</v>
      </c>
      <c r="N7" s="76">
        <f>ROUNDDOWN(G7+K7,-1)</f>
        <v>1919510</v>
      </c>
      <c r="O7" s="2">
        <f>ROUNDDOWN(H7+I7,-1)</f>
        <v>1038710</v>
      </c>
      <c r="P7" s="101">
        <f>ROUNDDOWN(H7+J7,-1)</f>
        <v>1340060</v>
      </c>
      <c r="Q7" s="102">
        <f>ROUNDDOWN(H7+K7,-1)</f>
        <v>1533260</v>
      </c>
      <c r="R7" s="116" t="s">
        <v>9</v>
      </c>
      <c r="S7" s="172">
        <f>S6/8*8</f>
        <v>573500</v>
      </c>
      <c r="T7" s="179">
        <f>T6/8*8</f>
        <v>367500</v>
      </c>
      <c r="U7" s="173">
        <f>U6/8*8</f>
        <v>186480</v>
      </c>
      <c r="V7" s="173">
        <f>V6/8*8</f>
        <v>347200</v>
      </c>
      <c r="W7" s="2">
        <f>W6/8*8</f>
        <v>450240</v>
      </c>
      <c r="X7" s="237">
        <f t="shared" ref="X7:AB13" si="1">S8</f>
        <v>501812.5</v>
      </c>
      <c r="Y7" s="305">
        <f t="shared" si="1"/>
        <v>321562.5</v>
      </c>
      <c r="Z7" s="304">
        <f t="shared" si="1"/>
        <v>163170</v>
      </c>
      <c r="AA7" s="310">
        <f t="shared" si="1"/>
        <v>303800</v>
      </c>
      <c r="AB7" s="311">
        <f t="shared" si="1"/>
        <v>393960</v>
      </c>
      <c r="AC7" s="2">
        <f>ROUNDDOWN(X7+Z7,-1)</f>
        <v>664980</v>
      </c>
      <c r="AD7" s="101">
        <f>ROUNDDOWN(X7+AA7,-1)</f>
        <v>805610</v>
      </c>
      <c r="AE7" s="76">
        <f>ROUNDDOWN(X7+AB7,-1)</f>
        <v>895770</v>
      </c>
      <c r="AF7" s="2">
        <f>ROUNDDOWN(Y7+Z7,-1)</f>
        <v>484730</v>
      </c>
      <c r="AG7" s="101">
        <f>ROUNDDOWN(Y7+AA7,-1)</f>
        <v>625360</v>
      </c>
      <c r="AH7" s="102">
        <f>ROUNDDOWN(Y7+AB7,-1)</f>
        <v>715520</v>
      </c>
    </row>
    <row r="8" spans="1:34" ht="25.5" customHeight="1" x14ac:dyDescent="0.15">
      <c r="A8" s="9" t="s">
        <v>63</v>
      </c>
      <c r="B8" s="211">
        <f>B6/16*15</f>
        <v>1075312.5</v>
      </c>
      <c r="C8" s="25">
        <f>C6/16*15</f>
        <v>689062.5</v>
      </c>
      <c r="D8" s="25">
        <f>D6/16*15</f>
        <v>349650</v>
      </c>
      <c r="E8" s="5">
        <f>E6/16*15</f>
        <v>651000</v>
      </c>
      <c r="F8" s="3">
        <f>F6/16*15</f>
        <v>844200</v>
      </c>
      <c r="G8" s="238">
        <f t="shared" si="0"/>
        <v>1003625</v>
      </c>
      <c r="H8" s="32">
        <f t="shared" si="0"/>
        <v>643125</v>
      </c>
      <c r="I8" s="244">
        <f t="shared" si="0"/>
        <v>326340</v>
      </c>
      <c r="J8" s="244">
        <f t="shared" si="0"/>
        <v>607600</v>
      </c>
      <c r="K8" s="89">
        <f t="shared" si="0"/>
        <v>787920</v>
      </c>
      <c r="L8" s="2">
        <f>ROUNDDOWN(G8+I8,-1)</f>
        <v>1329960</v>
      </c>
      <c r="M8" s="103">
        <f>ROUNDDOWN(G8+J8,-1)</f>
        <v>1611220</v>
      </c>
      <c r="N8" s="76">
        <f>ROUNDDOWN(G8+K8,-1)</f>
        <v>1791540</v>
      </c>
      <c r="O8" s="2">
        <f t="shared" ref="O8:O18" si="2">ROUNDDOWN(H8+I8,-1)</f>
        <v>969460</v>
      </c>
      <c r="P8" s="103">
        <f t="shared" ref="P8:P18" si="3">ROUNDDOWN(H8+J8,-1)</f>
        <v>1250720</v>
      </c>
      <c r="Q8" s="102">
        <f t="shared" ref="Q8:Q18" si="4">ROUNDDOWN(H8+K8,-1)</f>
        <v>1431040</v>
      </c>
      <c r="R8" s="117" t="s">
        <v>10</v>
      </c>
      <c r="S8" s="35">
        <f>S6/8*7</f>
        <v>501812.5</v>
      </c>
      <c r="T8" s="5">
        <f>T6/8*7</f>
        <v>321562.5</v>
      </c>
      <c r="U8" s="25">
        <f>U6/8*7</f>
        <v>163170</v>
      </c>
      <c r="V8" s="25">
        <f>V6/8*7</f>
        <v>303800</v>
      </c>
      <c r="W8" s="3">
        <f>W6/8*7</f>
        <v>393960</v>
      </c>
      <c r="X8" s="238">
        <f t="shared" si="1"/>
        <v>430125</v>
      </c>
      <c r="Y8" s="244">
        <f t="shared" si="1"/>
        <v>275625</v>
      </c>
      <c r="Z8" s="32">
        <f t="shared" si="1"/>
        <v>139860</v>
      </c>
      <c r="AA8" s="244">
        <f t="shared" si="1"/>
        <v>260400</v>
      </c>
      <c r="AB8" s="312">
        <f t="shared" si="1"/>
        <v>337680</v>
      </c>
      <c r="AC8" s="2">
        <f>ROUNDDOWN(X8+Z8,-1)</f>
        <v>569980</v>
      </c>
      <c r="AD8" s="103">
        <f>ROUNDDOWN(X8+AA8,-1)</f>
        <v>690520</v>
      </c>
      <c r="AE8" s="76">
        <f>ROUNDDOWN(X8+AB8,-1)</f>
        <v>767800</v>
      </c>
      <c r="AF8" s="2">
        <f>ROUNDDOWN(Y8+Z8,-1)</f>
        <v>415480</v>
      </c>
      <c r="AG8" s="103">
        <f>ROUNDDOWN(Y8+AA8,-1)</f>
        <v>536020</v>
      </c>
      <c r="AH8" s="102">
        <f>ROUNDDOWN(Y8+AB8,-1)</f>
        <v>613300</v>
      </c>
    </row>
    <row r="9" spans="1:34" ht="25.5" customHeight="1" x14ac:dyDescent="0.15">
      <c r="A9" s="10" t="s">
        <v>64</v>
      </c>
      <c r="B9" s="211">
        <f>B6/16*14</f>
        <v>1003625</v>
      </c>
      <c r="C9" s="25">
        <f>C6/16*14</f>
        <v>643125</v>
      </c>
      <c r="D9" s="25">
        <f>D6/16*14</f>
        <v>326340</v>
      </c>
      <c r="E9" s="5">
        <f>E6/16*14</f>
        <v>607600</v>
      </c>
      <c r="F9" s="3">
        <f>F6/16*14</f>
        <v>787920</v>
      </c>
      <c r="G9" s="238">
        <f t="shared" ref="G9:K18" si="5">B10</f>
        <v>931937.5</v>
      </c>
      <c r="H9" s="32">
        <f t="shared" si="5"/>
        <v>597187.5</v>
      </c>
      <c r="I9" s="244">
        <f>D10</f>
        <v>303030</v>
      </c>
      <c r="J9" s="244">
        <f>E10</f>
        <v>564200</v>
      </c>
      <c r="K9" s="89">
        <f>F10</f>
        <v>731640</v>
      </c>
      <c r="L9" s="2">
        <f t="shared" ref="L9:L18" si="6">ROUNDDOWN(G9+I9,-1)</f>
        <v>1234960</v>
      </c>
      <c r="M9" s="103">
        <f>ROUNDDOWN(G9+J9,-1)</f>
        <v>1496130</v>
      </c>
      <c r="N9" s="76">
        <f>ROUNDDOWN(G9+K9,-1)</f>
        <v>1663570</v>
      </c>
      <c r="O9" s="2">
        <f t="shared" si="2"/>
        <v>900210</v>
      </c>
      <c r="P9" s="103">
        <f t="shared" si="3"/>
        <v>1161380</v>
      </c>
      <c r="Q9" s="102">
        <f t="shared" si="4"/>
        <v>1328820</v>
      </c>
      <c r="R9" s="118" t="s">
        <v>11</v>
      </c>
      <c r="S9" s="35">
        <f>S6/8*6</f>
        <v>430125</v>
      </c>
      <c r="T9" s="25">
        <f>T6/8*6</f>
        <v>275625</v>
      </c>
      <c r="U9" s="25">
        <f>U6/8*6</f>
        <v>139860</v>
      </c>
      <c r="V9" s="25">
        <f>V6/8*6</f>
        <v>260400</v>
      </c>
      <c r="W9" s="3">
        <f>W6/8*6</f>
        <v>337680</v>
      </c>
      <c r="X9" s="238">
        <f t="shared" si="1"/>
        <v>358437.5</v>
      </c>
      <c r="Y9" s="244">
        <f t="shared" si="1"/>
        <v>229687.5</v>
      </c>
      <c r="Z9" s="32">
        <f t="shared" si="1"/>
        <v>116550</v>
      </c>
      <c r="AA9" s="260">
        <f t="shared" si="1"/>
        <v>217000</v>
      </c>
      <c r="AB9" s="312">
        <f t="shared" si="1"/>
        <v>281400</v>
      </c>
      <c r="AC9" s="2">
        <f t="shared" ref="AC9:AC14" si="7">ROUNDDOWN(X9+Z9,-1)</f>
        <v>474980</v>
      </c>
      <c r="AD9" s="103">
        <f t="shared" ref="AD9:AD14" si="8">ROUNDDOWN(X9+AA9,-1)</f>
        <v>575430</v>
      </c>
      <c r="AE9" s="76">
        <f t="shared" ref="AE9:AE14" si="9">ROUNDDOWN(X9+AB9,-1)</f>
        <v>639830</v>
      </c>
      <c r="AF9" s="2">
        <f t="shared" ref="AF9:AF14" si="10">ROUNDDOWN(Y9+Z9,-1)</f>
        <v>346230</v>
      </c>
      <c r="AG9" s="103">
        <f t="shared" ref="AG9:AG14" si="11">ROUNDDOWN(Y9+AA9,-1)</f>
        <v>446680</v>
      </c>
      <c r="AH9" s="102">
        <f t="shared" ref="AH9:AH14" si="12">ROUNDDOWN(Y9+AB9,-1)</f>
        <v>511080</v>
      </c>
    </row>
    <row r="10" spans="1:34" ht="25.5" customHeight="1" x14ac:dyDescent="0.15">
      <c r="A10" s="11" t="s">
        <v>65</v>
      </c>
      <c r="B10" s="70">
        <f>B6/16*13</f>
        <v>931937.5</v>
      </c>
      <c r="C10" s="77">
        <f>C6/16*13</f>
        <v>597187.5</v>
      </c>
      <c r="D10" s="44">
        <f>D6/16*13</f>
        <v>303030</v>
      </c>
      <c r="E10" s="335">
        <f>E6/16*13</f>
        <v>564200</v>
      </c>
      <c r="F10" s="320">
        <f>F6/16*13</f>
        <v>731640</v>
      </c>
      <c r="G10" s="239">
        <f t="shared" si="5"/>
        <v>860250</v>
      </c>
      <c r="H10" s="259">
        <f t="shared" si="5"/>
        <v>551250</v>
      </c>
      <c r="I10" s="306">
        <f t="shared" si="5"/>
        <v>279720</v>
      </c>
      <c r="J10" s="246">
        <f t="shared" si="5"/>
        <v>520800</v>
      </c>
      <c r="K10" s="307">
        <f t="shared" si="5"/>
        <v>675360</v>
      </c>
      <c r="L10" s="108">
        <f t="shared" si="6"/>
        <v>1139970</v>
      </c>
      <c r="M10" s="107">
        <f t="shared" ref="M10:M18" si="13">ROUNDDOWN(G10+J10,-1)</f>
        <v>1381050</v>
      </c>
      <c r="N10" s="213">
        <f t="shared" ref="N10:N18" si="14">ROUNDDOWN(G10+K10,-1)</f>
        <v>1535610</v>
      </c>
      <c r="O10" s="108">
        <f t="shared" si="2"/>
        <v>830970</v>
      </c>
      <c r="P10" s="107">
        <f t="shared" si="3"/>
        <v>1072050</v>
      </c>
      <c r="Q10" s="109">
        <f t="shared" si="4"/>
        <v>1226610</v>
      </c>
      <c r="R10" s="119" t="s">
        <v>12</v>
      </c>
      <c r="S10" s="38">
        <f>S6/8*5</f>
        <v>358437.5</v>
      </c>
      <c r="T10" s="77">
        <f>T6/8*5</f>
        <v>229687.5</v>
      </c>
      <c r="U10" s="77">
        <f>U6/8*5</f>
        <v>116550</v>
      </c>
      <c r="V10" s="77">
        <f>V6/8*5</f>
        <v>217000</v>
      </c>
      <c r="W10" s="79">
        <f>W6/8*5</f>
        <v>281400</v>
      </c>
      <c r="X10" s="239">
        <f t="shared" si="1"/>
        <v>286750</v>
      </c>
      <c r="Y10" s="306">
        <f t="shared" si="1"/>
        <v>183750</v>
      </c>
      <c r="Z10" s="259">
        <f t="shared" si="1"/>
        <v>93240</v>
      </c>
      <c r="AA10" s="313">
        <f t="shared" si="1"/>
        <v>173600</v>
      </c>
      <c r="AB10" s="314">
        <f t="shared" si="1"/>
        <v>225120</v>
      </c>
      <c r="AC10" s="326">
        <f t="shared" si="7"/>
        <v>379990</v>
      </c>
      <c r="AD10" s="321">
        <f t="shared" si="8"/>
        <v>460350</v>
      </c>
      <c r="AE10" s="322">
        <f t="shared" si="9"/>
        <v>511870</v>
      </c>
      <c r="AF10" s="323">
        <f t="shared" si="10"/>
        <v>276990</v>
      </c>
      <c r="AG10" s="324">
        <f t="shared" si="11"/>
        <v>357350</v>
      </c>
      <c r="AH10" s="325">
        <f t="shared" si="12"/>
        <v>408870</v>
      </c>
    </row>
    <row r="11" spans="1:34" ht="25.5" customHeight="1" x14ac:dyDescent="0.15">
      <c r="A11" s="12" t="s">
        <v>77</v>
      </c>
      <c r="B11" s="212">
        <f>B6/16*12</f>
        <v>860250</v>
      </c>
      <c r="C11" s="26">
        <f>C6/16*12</f>
        <v>551250</v>
      </c>
      <c r="D11" s="26">
        <f>D6/16*12</f>
        <v>279720</v>
      </c>
      <c r="E11" s="41">
        <f>E6/16*12</f>
        <v>520800</v>
      </c>
      <c r="F11" s="29">
        <f>F6/16*12</f>
        <v>675360</v>
      </c>
      <c r="G11" s="240">
        <f t="shared" si="5"/>
        <v>788562.5</v>
      </c>
      <c r="H11" s="34">
        <f t="shared" si="5"/>
        <v>505312.5</v>
      </c>
      <c r="I11" s="242">
        <f t="shared" si="5"/>
        <v>256410</v>
      </c>
      <c r="J11" s="249">
        <f t="shared" si="5"/>
        <v>477400</v>
      </c>
      <c r="K11" s="308">
        <f t="shared" si="5"/>
        <v>619080</v>
      </c>
      <c r="L11" s="111">
        <f t="shared" si="6"/>
        <v>1044970</v>
      </c>
      <c r="M11" s="110">
        <f t="shared" si="13"/>
        <v>1265960</v>
      </c>
      <c r="N11" s="214">
        <f t="shared" si="14"/>
        <v>1407640</v>
      </c>
      <c r="O11" s="111">
        <f t="shared" si="2"/>
        <v>761720</v>
      </c>
      <c r="P11" s="110">
        <f t="shared" si="3"/>
        <v>982710</v>
      </c>
      <c r="Q11" s="112">
        <f t="shared" si="4"/>
        <v>1124390</v>
      </c>
      <c r="R11" s="120" t="s">
        <v>13</v>
      </c>
      <c r="S11" s="329">
        <f>S6/8*4</f>
        <v>286750</v>
      </c>
      <c r="T11" s="180">
        <f>T6/8*4</f>
        <v>183750</v>
      </c>
      <c r="U11" s="180">
        <f>U6/8*4</f>
        <v>93240</v>
      </c>
      <c r="V11" s="180">
        <f>V6/8*4</f>
        <v>173600</v>
      </c>
      <c r="W11" s="330">
        <f>W6/8*4</f>
        <v>225120</v>
      </c>
      <c r="X11" s="240">
        <f t="shared" si="1"/>
        <v>215062.5</v>
      </c>
      <c r="Y11" s="242">
        <f t="shared" si="1"/>
        <v>137812.5</v>
      </c>
      <c r="Z11" s="34">
        <f t="shared" si="1"/>
        <v>69930</v>
      </c>
      <c r="AA11" s="242">
        <f t="shared" si="1"/>
        <v>130200</v>
      </c>
      <c r="AB11" s="315">
        <f t="shared" si="1"/>
        <v>168840</v>
      </c>
      <c r="AC11" s="2">
        <f t="shared" si="7"/>
        <v>284990</v>
      </c>
      <c r="AD11" s="103">
        <f t="shared" si="8"/>
        <v>345260</v>
      </c>
      <c r="AE11" s="76">
        <f t="shared" si="9"/>
        <v>383900</v>
      </c>
      <c r="AF11" s="2">
        <f t="shared" si="10"/>
        <v>207740</v>
      </c>
      <c r="AG11" s="103">
        <f t="shared" si="11"/>
        <v>268010</v>
      </c>
      <c r="AH11" s="102">
        <f t="shared" si="12"/>
        <v>306650</v>
      </c>
    </row>
    <row r="12" spans="1:34" ht="25.5" customHeight="1" x14ac:dyDescent="0.15">
      <c r="A12" s="13" t="s">
        <v>66</v>
      </c>
      <c r="B12" s="211">
        <f>B6/16*11</f>
        <v>788562.5</v>
      </c>
      <c r="C12" s="25">
        <f>C6/16*11</f>
        <v>505312.5</v>
      </c>
      <c r="D12" s="25">
        <f>D6/16*11</f>
        <v>256410</v>
      </c>
      <c r="E12" s="5">
        <f>E6/16*11</f>
        <v>477400</v>
      </c>
      <c r="F12" s="3">
        <f>F6/16*11</f>
        <v>619080</v>
      </c>
      <c r="G12" s="238">
        <f t="shared" si="5"/>
        <v>716875</v>
      </c>
      <c r="H12" s="32">
        <f t="shared" si="5"/>
        <v>459375</v>
      </c>
      <c r="I12" s="244">
        <f t="shared" si="5"/>
        <v>233100</v>
      </c>
      <c r="J12" s="244">
        <f t="shared" si="5"/>
        <v>434000</v>
      </c>
      <c r="K12" s="89">
        <f t="shared" si="5"/>
        <v>562800</v>
      </c>
      <c r="L12" s="2">
        <f t="shared" si="6"/>
        <v>949970</v>
      </c>
      <c r="M12" s="103">
        <f t="shared" si="13"/>
        <v>1150870</v>
      </c>
      <c r="N12" s="76">
        <f t="shared" si="14"/>
        <v>1279670</v>
      </c>
      <c r="O12" s="2">
        <f t="shared" si="2"/>
        <v>692470</v>
      </c>
      <c r="P12" s="103">
        <f t="shared" si="3"/>
        <v>893370</v>
      </c>
      <c r="Q12" s="102">
        <f t="shared" si="4"/>
        <v>1022170</v>
      </c>
      <c r="R12" s="121" t="s">
        <v>14</v>
      </c>
      <c r="S12" s="35">
        <f>S6/8*3</f>
        <v>215062.5</v>
      </c>
      <c r="T12" s="25">
        <f>T6/8*3</f>
        <v>137812.5</v>
      </c>
      <c r="U12" s="25">
        <f>U6/8*3</f>
        <v>69930</v>
      </c>
      <c r="V12" s="25">
        <f>V6/8*3</f>
        <v>130200</v>
      </c>
      <c r="W12" s="331">
        <f>W6/8*3</f>
        <v>168840</v>
      </c>
      <c r="X12" s="238">
        <f t="shared" si="1"/>
        <v>143375</v>
      </c>
      <c r="Y12" s="244">
        <f t="shared" si="1"/>
        <v>91875</v>
      </c>
      <c r="Z12" s="32">
        <f t="shared" si="1"/>
        <v>46620</v>
      </c>
      <c r="AA12" s="244">
        <f t="shared" si="1"/>
        <v>86800</v>
      </c>
      <c r="AB12" s="312">
        <f t="shared" si="1"/>
        <v>112560</v>
      </c>
      <c r="AC12" s="2">
        <f t="shared" si="7"/>
        <v>189990</v>
      </c>
      <c r="AD12" s="103">
        <f t="shared" si="8"/>
        <v>230170</v>
      </c>
      <c r="AE12" s="76">
        <f t="shared" si="9"/>
        <v>255930</v>
      </c>
      <c r="AF12" s="2">
        <f t="shared" si="10"/>
        <v>138490</v>
      </c>
      <c r="AG12" s="103">
        <f t="shared" si="11"/>
        <v>178670</v>
      </c>
      <c r="AH12" s="102">
        <f t="shared" si="12"/>
        <v>204430</v>
      </c>
    </row>
    <row r="13" spans="1:34" ht="25.5" customHeight="1" x14ac:dyDescent="0.15">
      <c r="A13" s="13" t="s">
        <v>67</v>
      </c>
      <c r="B13" s="211">
        <f>B6/16*10</f>
        <v>716875</v>
      </c>
      <c r="C13" s="25">
        <f>C6/16*10</f>
        <v>459375</v>
      </c>
      <c r="D13" s="25">
        <f>D6/16*10</f>
        <v>233100</v>
      </c>
      <c r="E13" s="5">
        <f>E6/16*10</f>
        <v>434000</v>
      </c>
      <c r="F13" s="3">
        <f>F6/16*10</f>
        <v>562800</v>
      </c>
      <c r="G13" s="238">
        <f t="shared" si="5"/>
        <v>645187.5</v>
      </c>
      <c r="H13" s="32">
        <f t="shared" si="5"/>
        <v>413437.5</v>
      </c>
      <c r="I13" s="244">
        <f t="shared" si="5"/>
        <v>209790</v>
      </c>
      <c r="J13" s="244">
        <f t="shared" si="5"/>
        <v>390600</v>
      </c>
      <c r="K13" s="89">
        <f t="shared" si="5"/>
        <v>506520</v>
      </c>
      <c r="L13" s="2">
        <f t="shared" si="6"/>
        <v>854970</v>
      </c>
      <c r="M13" s="103">
        <f t="shared" si="13"/>
        <v>1035780</v>
      </c>
      <c r="N13" s="76">
        <f t="shared" si="14"/>
        <v>1151700</v>
      </c>
      <c r="O13" s="2">
        <f t="shared" si="2"/>
        <v>623220</v>
      </c>
      <c r="P13" s="103">
        <f t="shared" si="3"/>
        <v>804030</v>
      </c>
      <c r="Q13" s="102">
        <f t="shared" si="4"/>
        <v>919950</v>
      </c>
      <c r="R13" s="121" t="s">
        <v>15</v>
      </c>
      <c r="S13" s="35">
        <f>S6/8*2</f>
        <v>143375</v>
      </c>
      <c r="T13" s="332">
        <f>T6/8*2</f>
        <v>91875</v>
      </c>
      <c r="U13" s="332">
        <f>U6/8*2</f>
        <v>46620</v>
      </c>
      <c r="V13" s="332">
        <f>V6/8*2</f>
        <v>86800</v>
      </c>
      <c r="W13" s="333">
        <f>W6/8*2</f>
        <v>112560</v>
      </c>
      <c r="X13" s="238">
        <f t="shared" si="1"/>
        <v>71687.5</v>
      </c>
      <c r="Y13" s="244">
        <f t="shared" si="1"/>
        <v>45937.5</v>
      </c>
      <c r="Z13" s="32">
        <f t="shared" si="1"/>
        <v>23310</v>
      </c>
      <c r="AA13" s="244">
        <f t="shared" si="1"/>
        <v>43400</v>
      </c>
      <c r="AB13" s="312">
        <f t="shared" si="1"/>
        <v>56280</v>
      </c>
      <c r="AC13" s="2">
        <f t="shared" si="7"/>
        <v>94990</v>
      </c>
      <c r="AD13" s="103">
        <f t="shared" si="8"/>
        <v>115080</v>
      </c>
      <c r="AE13" s="76">
        <f t="shared" si="9"/>
        <v>127960</v>
      </c>
      <c r="AF13" s="2">
        <f t="shared" si="10"/>
        <v>69240</v>
      </c>
      <c r="AG13" s="103">
        <f t="shared" si="11"/>
        <v>89330</v>
      </c>
      <c r="AH13" s="102">
        <f t="shared" si="12"/>
        <v>102210</v>
      </c>
    </row>
    <row r="14" spans="1:34" ht="25.5" customHeight="1" x14ac:dyDescent="0.15">
      <c r="A14" s="14" t="s">
        <v>68</v>
      </c>
      <c r="B14" s="70">
        <f>B6/16*9</f>
        <v>645187.5</v>
      </c>
      <c r="C14" s="77">
        <f>C6/16*9</f>
        <v>413437.5</v>
      </c>
      <c r="D14" s="42">
        <f>D6/16*9</f>
        <v>209790</v>
      </c>
      <c r="E14" s="42">
        <f>E6/16*9</f>
        <v>390600</v>
      </c>
      <c r="F14" s="320">
        <f>F6/16*9</f>
        <v>506520</v>
      </c>
      <c r="G14" s="239">
        <f t="shared" si="5"/>
        <v>573500</v>
      </c>
      <c r="H14" s="259">
        <f t="shared" si="5"/>
        <v>367500</v>
      </c>
      <c r="I14" s="306">
        <f t="shared" si="5"/>
        <v>186480</v>
      </c>
      <c r="J14" s="306">
        <f t="shared" si="5"/>
        <v>347200</v>
      </c>
      <c r="K14" s="90">
        <f t="shared" si="5"/>
        <v>450240</v>
      </c>
      <c r="L14" s="108">
        <f t="shared" si="6"/>
        <v>759980</v>
      </c>
      <c r="M14" s="107">
        <f t="shared" si="13"/>
        <v>920700</v>
      </c>
      <c r="N14" s="213">
        <f t="shared" si="14"/>
        <v>1023740</v>
      </c>
      <c r="O14" s="108">
        <f t="shared" si="2"/>
        <v>553980</v>
      </c>
      <c r="P14" s="107">
        <f t="shared" si="3"/>
        <v>714700</v>
      </c>
      <c r="Q14" s="109">
        <f t="shared" si="4"/>
        <v>817740</v>
      </c>
      <c r="R14" s="122" t="s">
        <v>16</v>
      </c>
      <c r="S14" s="328">
        <f>S6/8*1</f>
        <v>71687.5</v>
      </c>
      <c r="T14" s="217">
        <f>T6/8*1</f>
        <v>45937.5</v>
      </c>
      <c r="U14" s="217">
        <f>U6/8*1</f>
        <v>23310</v>
      </c>
      <c r="V14" s="42">
        <f>V6/8*1</f>
        <v>43400</v>
      </c>
      <c r="W14" s="334">
        <f>W6/8*1</f>
        <v>56280</v>
      </c>
      <c r="X14" s="239">
        <v>0</v>
      </c>
      <c r="Y14" s="306">
        <v>0</v>
      </c>
      <c r="Z14" s="259">
        <v>0</v>
      </c>
      <c r="AA14" s="306">
        <v>0</v>
      </c>
      <c r="AB14" s="314">
        <v>0</v>
      </c>
      <c r="AC14" s="2">
        <f t="shared" si="7"/>
        <v>0</v>
      </c>
      <c r="AD14" s="103">
        <f t="shared" si="8"/>
        <v>0</v>
      </c>
      <c r="AE14" s="76">
        <f t="shared" si="9"/>
        <v>0</v>
      </c>
      <c r="AF14" s="2">
        <f t="shared" si="10"/>
        <v>0</v>
      </c>
      <c r="AG14" s="103">
        <f t="shared" si="11"/>
        <v>0</v>
      </c>
      <c r="AH14" s="102">
        <f t="shared" si="12"/>
        <v>0</v>
      </c>
    </row>
    <row r="15" spans="1:34" ht="25.5" customHeight="1" x14ac:dyDescent="0.15">
      <c r="A15" s="15" t="s">
        <v>76</v>
      </c>
      <c r="B15" s="212">
        <f>B6/16*8</f>
        <v>573500</v>
      </c>
      <c r="C15" s="26">
        <f>C6/16*8</f>
        <v>367500</v>
      </c>
      <c r="D15" s="26">
        <f>D6/16*8</f>
        <v>186480</v>
      </c>
      <c r="E15" s="41">
        <f>E6/16*8</f>
        <v>347200</v>
      </c>
      <c r="F15" s="29">
        <f>F6/16*8</f>
        <v>450240</v>
      </c>
      <c r="G15" s="240">
        <f t="shared" si="5"/>
        <v>501812.5</v>
      </c>
      <c r="H15" s="34">
        <f t="shared" si="5"/>
        <v>321562.5</v>
      </c>
      <c r="I15" s="242">
        <f t="shared" si="5"/>
        <v>163170</v>
      </c>
      <c r="J15" s="242">
        <f t="shared" si="5"/>
        <v>303800</v>
      </c>
      <c r="K15" s="88">
        <f t="shared" si="5"/>
        <v>393960</v>
      </c>
      <c r="L15" s="105">
        <f t="shared" si="6"/>
        <v>664980</v>
      </c>
      <c r="M15" s="104">
        <f t="shared" si="13"/>
        <v>805610</v>
      </c>
      <c r="N15" s="207">
        <f>ROUNDDOWN(G15+K15,-1)</f>
        <v>895770</v>
      </c>
      <c r="O15" s="105">
        <f t="shared" si="2"/>
        <v>484730</v>
      </c>
      <c r="P15" s="104">
        <f t="shared" si="3"/>
        <v>625360</v>
      </c>
      <c r="Q15" s="106">
        <f t="shared" si="4"/>
        <v>715520</v>
      </c>
      <c r="R15" s="123" t="s">
        <v>17</v>
      </c>
      <c r="S15" s="37"/>
      <c r="T15" s="181"/>
      <c r="U15" s="80"/>
      <c r="V15" s="81"/>
      <c r="W15" s="82"/>
      <c r="X15" s="187"/>
      <c r="Y15" s="193"/>
      <c r="Z15" s="199"/>
      <c r="AA15" s="193"/>
      <c r="AB15" s="166"/>
      <c r="AC15" s="105"/>
      <c r="AD15" s="104"/>
      <c r="AE15" s="207"/>
      <c r="AF15" s="105"/>
      <c r="AG15" s="104"/>
      <c r="AH15" s="106"/>
    </row>
    <row r="16" spans="1:34" ht="25.5" customHeight="1" x14ac:dyDescent="0.15">
      <c r="A16" s="16" t="s">
        <v>69</v>
      </c>
      <c r="B16" s="211">
        <f>B6/16*7</f>
        <v>501812.5</v>
      </c>
      <c r="C16" s="25">
        <f>C6/16*7</f>
        <v>321562.5</v>
      </c>
      <c r="D16" s="25">
        <f>D6/16*7</f>
        <v>163170</v>
      </c>
      <c r="E16" s="5">
        <f>E6/16*7</f>
        <v>303800</v>
      </c>
      <c r="F16" s="3">
        <f>F6/16*7</f>
        <v>393960</v>
      </c>
      <c r="G16" s="238">
        <f t="shared" si="5"/>
        <v>430125</v>
      </c>
      <c r="H16" s="32">
        <f t="shared" si="5"/>
        <v>275625</v>
      </c>
      <c r="I16" s="244">
        <f t="shared" si="5"/>
        <v>139860</v>
      </c>
      <c r="J16" s="244">
        <f t="shared" si="5"/>
        <v>260400</v>
      </c>
      <c r="K16" s="89">
        <f t="shared" si="5"/>
        <v>337680</v>
      </c>
      <c r="L16" s="2">
        <f t="shared" si="6"/>
        <v>569980</v>
      </c>
      <c r="M16" s="103">
        <f t="shared" si="13"/>
        <v>690520</v>
      </c>
      <c r="N16" s="76">
        <f t="shared" si="14"/>
        <v>767800</v>
      </c>
      <c r="O16" s="2">
        <f t="shared" si="2"/>
        <v>415480</v>
      </c>
      <c r="P16" s="103">
        <f t="shared" si="3"/>
        <v>536020</v>
      </c>
      <c r="Q16" s="102">
        <f t="shared" si="4"/>
        <v>613300</v>
      </c>
      <c r="R16" s="124" t="s">
        <v>18</v>
      </c>
      <c r="S16" s="35"/>
      <c r="T16" s="26"/>
      <c r="U16" s="26"/>
      <c r="V16" s="25"/>
      <c r="W16" s="3"/>
      <c r="X16" s="185"/>
      <c r="Y16" s="191"/>
      <c r="Z16" s="197"/>
      <c r="AA16" s="191"/>
      <c r="AB16" s="164"/>
      <c r="AC16" s="31"/>
      <c r="AD16" s="64"/>
      <c r="AE16" s="208"/>
      <c r="AF16" s="31"/>
      <c r="AG16" s="64"/>
      <c r="AH16" s="53"/>
    </row>
    <row r="17" spans="1:34" ht="25.5" customHeight="1" x14ac:dyDescent="0.15">
      <c r="A17" s="16" t="s">
        <v>70</v>
      </c>
      <c r="B17" s="211">
        <f>B6/16*6</f>
        <v>430125</v>
      </c>
      <c r="C17" s="25">
        <f>C6/16*6</f>
        <v>275625</v>
      </c>
      <c r="D17" s="25">
        <f>D6/16*6</f>
        <v>139860</v>
      </c>
      <c r="E17" s="5">
        <f>E6/16*6</f>
        <v>260400</v>
      </c>
      <c r="F17" s="3">
        <f>F6/16*6</f>
        <v>337680</v>
      </c>
      <c r="G17" s="238">
        <f t="shared" si="5"/>
        <v>358437.5</v>
      </c>
      <c r="H17" s="32">
        <f t="shared" si="5"/>
        <v>229687.5</v>
      </c>
      <c r="I17" s="244">
        <f t="shared" si="5"/>
        <v>116550</v>
      </c>
      <c r="J17" s="244">
        <f t="shared" si="5"/>
        <v>217000</v>
      </c>
      <c r="K17" s="89">
        <f t="shared" si="5"/>
        <v>281400</v>
      </c>
      <c r="L17" s="2">
        <f t="shared" si="6"/>
        <v>474980</v>
      </c>
      <c r="M17" s="103">
        <f t="shared" si="13"/>
        <v>575430</v>
      </c>
      <c r="N17" s="76">
        <f t="shared" si="14"/>
        <v>639830</v>
      </c>
      <c r="O17" s="2">
        <f t="shared" si="2"/>
        <v>346230</v>
      </c>
      <c r="P17" s="103">
        <f t="shared" si="3"/>
        <v>446680</v>
      </c>
      <c r="Q17" s="102">
        <f t="shared" si="4"/>
        <v>511080</v>
      </c>
      <c r="R17" s="124" t="s">
        <v>19</v>
      </c>
      <c r="S17" s="35"/>
      <c r="T17" s="26"/>
      <c r="U17" s="25"/>
      <c r="V17" s="25"/>
      <c r="W17" s="3"/>
      <c r="X17" s="185"/>
      <c r="Y17" s="191"/>
      <c r="Z17" s="197"/>
      <c r="AA17" s="191"/>
      <c r="AB17" s="164"/>
      <c r="AC17" s="31"/>
      <c r="AD17" s="64"/>
      <c r="AE17" s="208"/>
      <c r="AF17" s="31"/>
      <c r="AG17" s="64"/>
      <c r="AH17" s="53"/>
    </row>
    <row r="18" spans="1:34" ht="25.5" customHeight="1" x14ac:dyDescent="0.15">
      <c r="A18" s="17" t="s">
        <v>71</v>
      </c>
      <c r="B18" s="70">
        <f>B6/16*5</f>
        <v>358437.5</v>
      </c>
      <c r="C18" s="42">
        <f>C6/16*5</f>
        <v>229687.5</v>
      </c>
      <c r="D18" s="174">
        <f>D6/16*5</f>
        <v>116550</v>
      </c>
      <c r="E18" s="42">
        <f>E6/16*5</f>
        <v>217000</v>
      </c>
      <c r="F18" s="320">
        <f>F6/16*5</f>
        <v>281400</v>
      </c>
      <c r="G18" s="309">
        <f t="shared" si="5"/>
        <v>286750</v>
      </c>
      <c r="H18" s="306">
        <f t="shared" si="5"/>
        <v>183750</v>
      </c>
      <c r="I18" s="306">
        <f t="shared" si="5"/>
        <v>93240</v>
      </c>
      <c r="J18" s="306">
        <f t="shared" si="5"/>
        <v>173600</v>
      </c>
      <c r="K18" s="90">
        <f t="shared" si="5"/>
        <v>225120</v>
      </c>
      <c r="L18" s="114">
        <f t="shared" si="6"/>
        <v>379990</v>
      </c>
      <c r="M18" s="113">
        <f t="shared" si="13"/>
        <v>460350</v>
      </c>
      <c r="N18" s="215">
        <f t="shared" si="14"/>
        <v>511870</v>
      </c>
      <c r="O18" s="114">
        <f t="shared" si="2"/>
        <v>276990</v>
      </c>
      <c r="P18" s="113">
        <f t="shared" si="3"/>
        <v>357350</v>
      </c>
      <c r="Q18" s="115">
        <f t="shared" si="4"/>
        <v>408870</v>
      </c>
      <c r="R18" s="125" t="s">
        <v>20</v>
      </c>
      <c r="S18" s="38"/>
      <c r="T18" s="77"/>
      <c r="U18" s="77"/>
      <c r="V18" s="174"/>
      <c r="W18" s="28"/>
      <c r="X18" s="186"/>
      <c r="Y18" s="192"/>
      <c r="Z18" s="198"/>
      <c r="AA18" s="192"/>
      <c r="AB18" s="165"/>
      <c r="AC18" s="99"/>
      <c r="AD18" s="98"/>
      <c r="AE18" s="209"/>
      <c r="AF18" s="99"/>
      <c r="AG18" s="98"/>
      <c r="AH18" s="100"/>
    </row>
    <row r="19" spans="1:34" ht="25.5" customHeight="1" x14ac:dyDescent="0.15">
      <c r="A19" s="18" t="s">
        <v>72</v>
      </c>
      <c r="B19" s="212">
        <f>B6/16*4</f>
        <v>286750</v>
      </c>
      <c r="C19" s="26">
        <f>C6/16*4</f>
        <v>183750</v>
      </c>
      <c r="D19" s="26">
        <f>D6/16*4</f>
        <v>93240</v>
      </c>
      <c r="E19" s="41">
        <f>E6/16*4</f>
        <v>173600</v>
      </c>
      <c r="F19" s="29">
        <f>F6/16*4</f>
        <v>225120</v>
      </c>
      <c r="G19" s="68"/>
      <c r="H19" s="200"/>
      <c r="I19" s="69"/>
      <c r="J19" s="69"/>
      <c r="K19" s="138"/>
      <c r="L19" s="58"/>
      <c r="M19" s="65"/>
      <c r="N19" s="61"/>
      <c r="O19" s="58"/>
      <c r="P19" s="65"/>
      <c r="Q19" s="55"/>
      <c r="R19" s="126" t="s">
        <v>21</v>
      </c>
      <c r="S19" s="37"/>
      <c r="T19" s="80"/>
      <c r="U19" s="176"/>
      <c r="V19" s="175"/>
      <c r="W19" s="82"/>
      <c r="X19" s="188"/>
      <c r="Y19" s="194"/>
      <c r="Z19" s="91"/>
      <c r="AA19" s="194"/>
      <c r="AB19" s="167"/>
      <c r="AC19" s="171"/>
      <c r="AD19" s="170"/>
      <c r="AE19" s="176"/>
      <c r="AF19" s="91"/>
      <c r="AG19" s="93"/>
      <c r="AH19" s="92"/>
    </row>
    <row r="20" spans="1:34" ht="25.5" customHeight="1" x14ac:dyDescent="0.15">
      <c r="A20" s="19" t="s">
        <v>73</v>
      </c>
      <c r="B20" s="211">
        <f>B19</f>
        <v>286750</v>
      </c>
      <c r="C20" s="25">
        <f>C19</f>
        <v>183750</v>
      </c>
      <c r="D20" s="25">
        <f>D19</f>
        <v>93240</v>
      </c>
      <c r="E20" s="5">
        <f>E19</f>
        <v>173600</v>
      </c>
      <c r="F20" s="3">
        <f>F19</f>
        <v>225120</v>
      </c>
      <c r="G20" s="68"/>
      <c r="H20" s="200"/>
      <c r="I20" s="69"/>
      <c r="J20" s="69"/>
      <c r="K20" s="160"/>
      <c r="L20" s="58"/>
      <c r="M20" s="65"/>
      <c r="N20" s="61"/>
      <c r="O20" s="58"/>
      <c r="P20" s="65"/>
      <c r="Q20" s="55"/>
      <c r="R20" s="127" t="s">
        <v>22</v>
      </c>
      <c r="S20" s="182"/>
      <c r="T20" s="176"/>
      <c r="U20" s="176"/>
      <c r="V20" s="176"/>
      <c r="X20" s="188"/>
      <c r="Y20" s="195"/>
      <c r="Z20" s="91"/>
      <c r="AA20" s="195"/>
      <c r="AB20" s="167"/>
      <c r="AC20" s="91"/>
      <c r="AD20" s="93"/>
      <c r="AE20" s="176"/>
      <c r="AF20" s="91"/>
      <c r="AG20" s="93"/>
      <c r="AH20" s="92"/>
    </row>
    <row r="21" spans="1:34" ht="25.5" customHeight="1" x14ac:dyDescent="0.15">
      <c r="A21" s="19" t="s">
        <v>74</v>
      </c>
      <c r="B21" s="211">
        <f>B20</f>
        <v>286750</v>
      </c>
      <c r="C21" s="25">
        <f>C20</f>
        <v>183750</v>
      </c>
      <c r="D21" s="25">
        <f>$D$6/16*4</f>
        <v>93240</v>
      </c>
      <c r="E21" s="5">
        <f>$E$6/16*4</f>
        <v>173600</v>
      </c>
      <c r="F21" s="43">
        <f>F20</f>
        <v>225120</v>
      </c>
      <c r="G21" s="48"/>
      <c r="H21" s="201"/>
      <c r="I21" s="40"/>
      <c r="J21" s="40"/>
      <c r="K21" s="161"/>
      <c r="L21" s="59"/>
      <c r="M21" s="66"/>
      <c r="N21" s="62"/>
      <c r="O21" s="59"/>
      <c r="P21" s="66"/>
      <c r="Q21" s="56"/>
      <c r="R21" s="127" t="s">
        <v>23</v>
      </c>
      <c r="S21" s="182"/>
      <c r="T21" s="177"/>
      <c r="U21" s="177"/>
      <c r="V21" s="177"/>
      <c r="X21" s="189"/>
      <c r="Y21" s="196"/>
      <c r="Z21" s="95"/>
      <c r="AA21" s="196"/>
      <c r="AB21" s="168"/>
      <c r="AC21" s="95"/>
      <c r="AD21" s="94"/>
      <c r="AE21" s="177"/>
      <c r="AF21" s="95"/>
      <c r="AG21" s="94"/>
      <c r="AH21" s="96"/>
    </row>
    <row r="22" spans="1:34" ht="25.5" customHeight="1" thickBot="1" x14ac:dyDescent="0.2">
      <c r="A22" s="20" t="s">
        <v>75</v>
      </c>
      <c r="B22" s="70">
        <f>B21</f>
        <v>286750</v>
      </c>
      <c r="C22" s="42">
        <f>C21</f>
        <v>183750</v>
      </c>
      <c r="D22" s="174">
        <f>$D$6/16*4</f>
        <v>93240</v>
      </c>
      <c r="E22" s="7">
        <f>$E$6/16*4</f>
        <v>173600</v>
      </c>
      <c r="F22" s="163">
        <f>F21</f>
        <v>225120</v>
      </c>
      <c r="G22" s="72"/>
      <c r="H22" s="202"/>
      <c r="I22" s="51"/>
      <c r="J22" s="51"/>
      <c r="K22" s="162"/>
      <c r="L22" s="50"/>
      <c r="M22" s="67"/>
      <c r="N22" s="216"/>
      <c r="O22" s="50"/>
      <c r="P22" s="67"/>
      <c r="Q22" s="57"/>
      <c r="R22" s="128" t="s">
        <v>24</v>
      </c>
      <c r="S22" s="36"/>
      <c r="T22" s="131"/>
      <c r="U22" s="183"/>
      <c r="V22" s="131"/>
      <c r="W22" s="184"/>
      <c r="X22" s="190"/>
      <c r="Y22" s="84"/>
      <c r="Z22" s="83"/>
      <c r="AA22" s="83"/>
      <c r="AB22" s="169"/>
      <c r="AC22" s="83"/>
      <c r="AD22" s="97"/>
      <c r="AE22" s="86"/>
      <c r="AF22" s="83"/>
      <c r="AG22" s="97"/>
      <c r="AH22" s="87"/>
    </row>
    <row r="23" spans="1:34" ht="12" thickTop="1" x14ac:dyDescent="0.15">
      <c r="A23" s="6"/>
      <c r="B23" s="6"/>
      <c r="R23" s="6"/>
      <c r="U23" s="178"/>
    </row>
    <row r="24" spans="1:34" x14ac:dyDescent="0.15">
      <c r="U24" s="178"/>
    </row>
    <row r="25" spans="1:34" x14ac:dyDescent="0.15">
      <c r="U25" s="178"/>
    </row>
    <row r="26" spans="1:34" x14ac:dyDescent="0.15">
      <c r="U26" s="178"/>
    </row>
    <row r="27" spans="1:34" x14ac:dyDescent="0.15">
      <c r="U27" s="178"/>
    </row>
    <row r="28" spans="1:34" x14ac:dyDescent="0.15">
      <c r="U28" s="178"/>
    </row>
    <row r="29" spans="1:34" x14ac:dyDescent="0.15">
      <c r="U29" s="178"/>
    </row>
  </sheetData>
  <mergeCells count="39">
    <mergeCell ref="A3:A6"/>
    <mergeCell ref="B3:F3"/>
    <mergeCell ref="R3:R6"/>
    <mergeCell ref="B4:C4"/>
    <mergeCell ref="G4:H4"/>
    <mergeCell ref="L4:N4"/>
    <mergeCell ref="O4:Q4"/>
    <mergeCell ref="L5:L6"/>
    <mergeCell ref="M5:M6"/>
    <mergeCell ref="N5:N6"/>
    <mergeCell ref="O5:O6"/>
    <mergeCell ref="P5:P6"/>
    <mergeCell ref="Q5:Q6"/>
    <mergeCell ref="AH5:AH6"/>
    <mergeCell ref="D4:F4"/>
    <mergeCell ref="I4:K4"/>
    <mergeCell ref="G5:G6"/>
    <mergeCell ref="H5:H6"/>
    <mergeCell ref="Z5:Z6"/>
    <mergeCell ref="AA5:AA6"/>
    <mergeCell ref="AB5:AB6"/>
    <mergeCell ref="Z4:AB4"/>
    <mergeCell ref="AC4:AE4"/>
    <mergeCell ref="A1:AH1"/>
    <mergeCell ref="A2:AH2"/>
    <mergeCell ref="G3:Q3"/>
    <mergeCell ref="X3:AH3"/>
    <mergeCell ref="X5:X6"/>
    <mergeCell ref="Y5:Y6"/>
    <mergeCell ref="AC5:AC6"/>
    <mergeCell ref="AD5:AD6"/>
    <mergeCell ref="AE5:AE6"/>
    <mergeCell ref="S3:W3"/>
    <mergeCell ref="S4:T4"/>
    <mergeCell ref="U4:W4"/>
    <mergeCell ref="X4:Y4"/>
    <mergeCell ref="AF4:AH4"/>
    <mergeCell ref="AF5:AF6"/>
    <mergeCell ref="AG5:AG6"/>
  </mergeCells>
  <phoneticPr fontId="1" type="noConversion"/>
  <printOptions horizontalCentered="1"/>
  <pageMargins left="0.23622047244094491" right="0.15748031496062992" top="0.51181102362204722" bottom="0.19685039370078741" header="0.51181102362204722" footer="0.15748031496062992"/>
  <pageSetup paperSize="9" scale="5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한밭관</vt:lpstr>
      <vt:lpstr>제1BTL관 </vt:lpstr>
      <vt:lpstr>제2BTL관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2024-02-29T05:04:29Z</cp:lastPrinted>
  <dcterms:created xsi:type="dcterms:W3CDTF">2010-01-27T04:15:17Z</dcterms:created>
  <dcterms:modified xsi:type="dcterms:W3CDTF">2024-03-05T02:12:00Z</dcterms:modified>
</cp:coreProperties>
</file>