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여름방학\반환\"/>
    </mc:Choice>
  </mc:AlternateContent>
  <xr:revisionPtr revIDLastSave="0" documentId="13_ncr:1_{23D80840-DD51-422E-8D61-E61D8FEBEA78}" xr6:coauthVersionLast="36" xr6:coauthVersionMax="36" xr10:uidLastSave="{00000000-0000-0000-0000-000000000000}"/>
  <bookViews>
    <workbookView xWindow="0" yWindow="0" windowWidth="23040" windowHeight="9690" xr2:uid="{00000000-000D-0000-FFFF-FFFF00000000}"/>
  </bookViews>
  <sheets>
    <sheet name="여름방학" sheetId="2" r:id="rId1"/>
    <sheet name="계절학기" sheetId="3" r:id="rId2"/>
  </sheets>
  <calcPr calcId="191029"/>
</workbook>
</file>

<file path=xl/calcChain.xml><?xml version="1.0" encoding="utf-8"?>
<calcChain xmlns="http://schemas.openxmlformats.org/spreadsheetml/2006/main">
  <c r="I4" i="3" l="1"/>
  <c r="I8" i="3" s="1"/>
  <c r="H4" i="3"/>
  <c r="H8" i="3" s="1"/>
  <c r="I17" i="3"/>
  <c r="I19" i="3" s="1"/>
  <c r="H17" i="3"/>
  <c r="H19" i="3" s="1"/>
  <c r="B30" i="2"/>
  <c r="C30" i="2"/>
  <c r="C29" i="2"/>
  <c r="C28" i="2"/>
  <c r="C27" i="2"/>
  <c r="C26" i="2"/>
  <c r="C25" i="2"/>
  <c r="C24" i="2"/>
  <c r="C23" i="2"/>
  <c r="B29" i="2"/>
  <c r="B28" i="2"/>
  <c r="B27" i="2"/>
  <c r="B26" i="2"/>
  <c r="B25" i="2"/>
  <c r="B24" i="2"/>
  <c r="B23" i="2"/>
  <c r="C15" i="2"/>
  <c r="C14" i="2"/>
  <c r="C13" i="2"/>
  <c r="C12" i="2"/>
  <c r="C11" i="2"/>
  <c r="C10" i="2"/>
  <c r="C9" i="2"/>
  <c r="C8" i="2"/>
  <c r="C21" i="2"/>
  <c r="B21" i="2"/>
  <c r="I19" i="2"/>
  <c r="I22" i="2"/>
  <c r="I7" i="2"/>
  <c r="C6" i="2"/>
  <c r="B6" i="2"/>
  <c r="I3" i="2"/>
  <c r="B17" i="3" l="1"/>
  <c r="B18" i="3" s="1"/>
  <c r="B19" i="3" s="1"/>
  <c r="B20" i="3" s="1"/>
  <c r="B21" i="3" s="1"/>
  <c r="C17" i="3"/>
  <c r="B6" i="3"/>
  <c r="C6" i="3"/>
  <c r="H19" i="2"/>
  <c r="H3" i="2"/>
  <c r="H22" i="2" l="1"/>
  <c r="H7" i="2"/>
  <c r="C18" i="3" l="1"/>
  <c r="C19" i="3" s="1"/>
  <c r="C20" i="3" s="1"/>
  <c r="C21" i="3" s="1"/>
  <c r="C22" i="2"/>
  <c r="B22" i="2"/>
  <c r="C7" i="2"/>
  <c r="D22" i="2" l="1"/>
  <c r="D30" i="2"/>
  <c r="D29" i="2"/>
  <c r="F18" i="3"/>
  <c r="D23" i="2"/>
  <c r="B7" i="3"/>
  <c r="B8" i="3" s="1"/>
  <c r="B9" i="3" s="1"/>
  <c r="B10" i="3" s="1"/>
  <c r="F19" i="3" l="1"/>
  <c r="D25" i="2"/>
  <c r="F23" i="2"/>
  <c r="F20" i="3" l="1"/>
  <c r="D26" i="2"/>
  <c r="F24" i="2"/>
  <c r="E8" i="3"/>
  <c r="C7" i="3"/>
  <c r="C8" i="3" s="1"/>
  <c r="C9" i="3" s="1"/>
  <c r="C10" i="3" s="1"/>
  <c r="D17" i="3"/>
  <c r="D6" i="3"/>
  <c r="D18" i="3" l="1"/>
  <c r="D7" i="3"/>
  <c r="F27" i="2"/>
  <c r="D27" i="2"/>
  <c r="F26" i="2"/>
  <c r="F25" i="2"/>
  <c r="E9" i="3"/>
  <c r="B11" i="3"/>
  <c r="E7" i="3"/>
  <c r="D21" i="2"/>
  <c r="D6" i="2"/>
  <c r="F7" i="3" l="1"/>
  <c r="D8" i="3"/>
  <c r="E18" i="3"/>
  <c r="G18" i="3" s="1"/>
  <c r="D19" i="3"/>
  <c r="F8" i="3"/>
  <c r="G8" i="3" s="1"/>
  <c r="D9" i="3"/>
  <c r="G7" i="3"/>
  <c r="E23" i="2"/>
  <c r="E22" i="2"/>
  <c r="F22" i="2"/>
  <c r="E19" i="3" l="1"/>
  <c r="G19" i="3" s="1"/>
  <c r="D20" i="3"/>
  <c r="F9" i="3"/>
  <c r="D10" i="3"/>
  <c r="C22" i="3"/>
  <c r="G23" i="2"/>
  <c r="G22" i="2"/>
  <c r="E24" i="2"/>
  <c r="G24" i="2" s="1"/>
  <c r="D24" i="2"/>
  <c r="E20" i="3" l="1"/>
  <c r="G20" i="3" s="1"/>
  <c r="D21" i="3"/>
  <c r="G9" i="3"/>
  <c r="C11" i="3"/>
  <c r="D11" i="3" s="1"/>
  <c r="G10" i="3"/>
  <c r="E25" i="2"/>
  <c r="G25" i="2" s="1"/>
  <c r="B22" i="3" l="1"/>
  <c r="D22" i="3" s="1"/>
  <c r="E26" i="2"/>
  <c r="G26" i="2" s="1"/>
  <c r="E27" i="2" l="1"/>
  <c r="G27" i="2" s="1"/>
  <c r="D28" i="2"/>
  <c r="F7" i="2" l="1"/>
  <c r="B7" i="2"/>
  <c r="B8" i="2" s="1"/>
  <c r="B9" i="2" s="1"/>
  <c r="B10" i="2" s="1"/>
  <c r="B11" i="2" s="1"/>
  <c r="B12" i="2" s="1"/>
  <c r="B13" i="2" s="1"/>
  <c r="B14" i="2" s="1"/>
  <c r="B15" i="2" l="1"/>
  <c r="D15" i="2" s="1"/>
  <c r="D14" i="2"/>
  <c r="E7" i="2"/>
  <c r="D7" i="2"/>
  <c r="F8" i="2"/>
  <c r="G7" i="2"/>
  <c r="D8" i="2" l="1"/>
  <c r="F9" i="2"/>
  <c r="D9" i="2" l="1"/>
  <c r="E8" i="2"/>
  <c r="G8" i="2" s="1"/>
  <c r="F10" i="2"/>
  <c r="E9" i="2"/>
  <c r="G9" i="2" s="1"/>
  <c r="D10" i="2" l="1"/>
  <c r="F11" i="2"/>
  <c r="E10" i="2"/>
  <c r="G10" i="2" s="1"/>
  <c r="D13" i="2" l="1"/>
  <c r="D11" i="2"/>
  <c r="F12" i="2"/>
  <c r="E11" i="2" l="1"/>
  <c r="G11" i="2" s="1"/>
  <c r="E12" i="2"/>
  <c r="G12" i="2" s="1"/>
  <c r="D12" i="2"/>
</calcChain>
</file>

<file path=xl/sharedStrings.xml><?xml version="1.0" encoding="utf-8"?>
<sst xmlns="http://schemas.openxmlformats.org/spreadsheetml/2006/main" count="78" uniqueCount="30">
  <si>
    <t>계</t>
    <phoneticPr fontId="1" type="noConversion"/>
  </si>
  <si>
    <t>관리비</t>
    <phoneticPr fontId="1" type="noConversion"/>
  </si>
  <si>
    <t>입사시 징수액</t>
    <phoneticPr fontId="1" type="noConversion"/>
  </si>
  <si>
    <t>퇴사시 환불액</t>
    <phoneticPr fontId="1" type="noConversion"/>
  </si>
  <si>
    <t>퇴사시 환불액</t>
    <phoneticPr fontId="1" type="noConversion"/>
  </si>
  <si>
    <t>구분</t>
    <phoneticPr fontId="1" type="noConversion"/>
  </si>
  <si>
    <t>구분</t>
    <phoneticPr fontId="1" type="noConversion"/>
  </si>
  <si>
    <t>(단위 : 원)</t>
  </si>
  <si>
    <t>식비(2식)</t>
    <phoneticPr fontId="1" type="noConversion"/>
  </si>
  <si>
    <t>■ 1인실</t>
    <phoneticPr fontId="1" type="noConversion"/>
  </si>
  <si>
    <t>■ 2인실</t>
    <phoneticPr fontId="1" type="noConversion"/>
  </si>
  <si>
    <t>식비</t>
    <phoneticPr fontId="1" type="noConversion"/>
  </si>
  <si>
    <t>(단위 : 원)</t>
    <phoneticPr fontId="1" type="noConversion"/>
  </si>
  <si>
    <t>관리비(1인실)</t>
    <phoneticPr fontId="1" type="noConversion"/>
  </si>
  <si>
    <t>관리비(2인실)</t>
    <phoneticPr fontId="1" type="noConversion"/>
  </si>
  <si>
    <t>5주
(7.17. ~ 7.21.)</t>
    <phoneticPr fontId="1" type="noConversion"/>
  </si>
  <si>
    <t>2024학년도 특별개관(여름방학) 생활관비 징수 및 환불 조견표</t>
    <phoneticPr fontId="1" type="noConversion"/>
  </si>
  <si>
    <t>제2 BTL관</t>
    <phoneticPr fontId="1" type="noConversion"/>
  </si>
  <si>
    <t>제2  BTL관</t>
    <phoneticPr fontId="1" type="noConversion"/>
  </si>
  <si>
    <t>1주
(6. 22. ~ 6. 28.)</t>
    <phoneticPr fontId="1" type="noConversion"/>
  </si>
  <si>
    <t>2주
(6. 29. ~ 7. 5.)</t>
    <phoneticPr fontId="1" type="noConversion"/>
  </si>
  <si>
    <t>3주
(7. 6. ~ 7.12.)</t>
    <phoneticPr fontId="1" type="noConversion"/>
  </si>
  <si>
    <t>4주
(7.13. ~7. 19.)</t>
    <phoneticPr fontId="1" type="noConversion"/>
  </si>
  <si>
    <t>5주
(7. 20. ~ 7. 26.)</t>
    <phoneticPr fontId="1" type="noConversion"/>
  </si>
  <si>
    <t>6주
(7. 27. ~ 8. 2.)</t>
    <phoneticPr fontId="1" type="noConversion"/>
  </si>
  <si>
    <t>7주
(8. 3. ~ 8. 9.)</t>
    <phoneticPr fontId="1" type="noConversion"/>
  </si>
  <si>
    <t>8주
(8. 10. ~ 8. 16.)</t>
    <phoneticPr fontId="1" type="noConversion"/>
  </si>
  <si>
    <t>9주
(8. 17. ~ 8. 25.)</t>
    <phoneticPr fontId="1" type="noConversion"/>
  </si>
  <si>
    <t>2024학년도 특별개관(계절학기) 생활관비 징수 및 환불 조견표</t>
    <phoneticPr fontId="1" type="noConversion"/>
  </si>
  <si>
    <t>4주
(7.13. ~7. 21.)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</si>
</sst>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돋움"/>
      <family val="3"/>
      <charset val="129"/>
    </font>
    <font>
      <u/>
      <sz val="9"/>
      <name val="돋움"/>
      <family val="3"/>
      <charset val="129"/>
    </font>
    <font>
      <b/>
      <sz val="8"/>
      <color theme="1"/>
      <name val="돋움"/>
      <family val="3"/>
      <charset val="129"/>
    </font>
    <font>
      <b/>
      <sz val="14"/>
      <color rgb="FF0066CC"/>
      <name val="맑은 고딕"/>
      <family val="3"/>
      <charset val="129"/>
    </font>
    <font>
      <u/>
      <sz val="18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5" fillId="2" borderId="26" xfId="0" applyNumberFormat="1" applyFont="1" applyFill="1" applyBorder="1" applyAlignment="1">
      <alignment horizontal="center" vertical="center"/>
    </xf>
    <xf numFmtId="176" fontId="1" fillId="2" borderId="27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" fillId="2" borderId="29" xfId="0" applyNumberFormat="1" applyFont="1" applyFill="1" applyBorder="1" applyAlignment="1">
      <alignment horizontal="center" vertical="center"/>
    </xf>
    <xf numFmtId="176" fontId="6" fillId="0" borderId="15" xfId="0" applyNumberFormat="1" applyFont="1" applyBorder="1" applyAlignment="1">
      <alignment vertical="center"/>
    </xf>
    <xf numFmtId="176" fontId="2" fillId="5" borderId="20" xfId="0" applyNumberFormat="1" applyFont="1" applyFill="1" applyBorder="1" applyAlignment="1">
      <alignment horizontal="center" vertical="center" wrapText="1"/>
    </xf>
    <xf numFmtId="176" fontId="2" fillId="5" borderId="17" xfId="0" applyNumberFormat="1" applyFont="1" applyFill="1" applyBorder="1" applyAlignment="1">
      <alignment horizontal="center" vertical="center" wrapText="1"/>
    </xf>
    <xf numFmtId="176" fontId="2" fillId="5" borderId="18" xfId="0" applyNumberFormat="1" applyFont="1" applyFill="1" applyBorder="1" applyAlignment="1">
      <alignment horizontal="center" vertical="center" wrapText="1"/>
    </xf>
    <xf numFmtId="176" fontId="2" fillId="5" borderId="4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176" fontId="6" fillId="0" borderId="31" xfId="0" applyNumberFormat="1" applyFont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2" fillId="5" borderId="36" xfId="0" applyNumberFormat="1" applyFont="1" applyFill="1" applyBorder="1" applyAlignment="1">
      <alignment horizontal="center" vertical="center" wrapText="1"/>
    </xf>
    <xf numFmtId="176" fontId="1" fillId="0" borderId="35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6" fillId="0" borderId="37" xfId="0" applyNumberFormat="1" applyFont="1" applyBorder="1" applyAlignment="1">
      <alignment vertical="center"/>
    </xf>
    <xf numFmtId="176" fontId="6" fillId="0" borderId="38" xfId="0" applyNumberFormat="1" applyFont="1" applyFill="1" applyBorder="1" applyAlignment="1">
      <alignment vertical="center"/>
    </xf>
    <xf numFmtId="176" fontId="2" fillId="5" borderId="39" xfId="0" applyNumberFormat="1" applyFont="1" applyFill="1" applyBorder="1" applyAlignment="1">
      <alignment horizontal="center" vertical="center" wrapText="1"/>
    </xf>
    <xf numFmtId="176" fontId="2" fillId="5" borderId="40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33" xfId="0" applyNumberFormat="1" applyFont="1" applyFill="1" applyBorder="1" applyAlignment="1">
      <alignment horizontal="center" vertical="center"/>
    </xf>
    <xf numFmtId="176" fontId="3" fillId="3" borderId="12" xfId="0" applyNumberFormat="1" applyFont="1" applyFill="1" applyBorder="1" applyAlignment="1">
      <alignment horizontal="center" vertical="center"/>
    </xf>
    <xf numFmtId="176" fontId="3" fillId="3" borderId="13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32" xfId="0" applyNumberFormat="1" applyFont="1" applyFill="1" applyBorder="1" applyAlignment="1">
      <alignment horizontal="center" vertical="center"/>
    </xf>
    <xf numFmtId="176" fontId="8" fillId="4" borderId="0" xfId="0" applyNumberFormat="1" applyFont="1" applyFill="1" applyBorder="1" applyAlignment="1">
      <alignment horizontal="center" vertical="center" shrinkToFit="1"/>
    </xf>
    <xf numFmtId="176" fontId="4" fillId="2" borderId="35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tabSelected="1" view="pageBreakPreview" zoomScale="130" zoomScaleNormal="100" zoomScaleSheetLayoutView="130" workbookViewId="0">
      <selection sqref="A1:G1"/>
    </sheetView>
  </sheetViews>
  <sheetFormatPr defaultColWidth="8.88671875" defaultRowHeight="11.25" x14ac:dyDescent="0.15"/>
  <cols>
    <col min="1" max="1" width="13.44140625" style="1" customWidth="1"/>
    <col min="2" max="7" width="10.88671875" style="1" customWidth="1"/>
    <col min="8" max="16384" width="8.88671875" style="1"/>
  </cols>
  <sheetData>
    <row r="1" spans="1:9" ht="51.75" customHeight="1" x14ac:dyDescent="0.15">
      <c r="A1" s="54" t="s">
        <v>16</v>
      </c>
      <c r="B1" s="54"/>
      <c r="C1" s="54"/>
      <c r="D1" s="54"/>
      <c r="E1" s="54"/>
      <c r="F1" s="54"/>
      <c r="G1" s="54"/>
    </row>
    <row r="2" spans="1:9" ht="24" customHeight="1" thickBot="1" x14ac:dyDescent="0.2">
      <c r="A2" s="28" t="s">
        <v>9</v>
      </c>
      <c r="G2" s="29" t="s">
        <v>12</v>
      </c>
    </row>
    <row r="3" spans="1:9" ht="27.75" customHeight="1" thickBot="1" x14ac:dyDescent="0.2">
      <c r="A3" s="40" t="s">
        <v>6</v>
      </c>
      <c r="B3" s="43" t="s">
        <v>17</v>
      </c>
      <c r="C3" s="44"/>
      <c r="D3" s="44"/>
      <c r="E3" s="44"/>
      <c r="F3" s="44"/>
      <c r="G3" s="45"/>
      <c r="H3" s="1">
        <f>14200*64</f>
        <v>908800</v>
      </c>
      <c r="I3" s="1">
        <f>ROUNDDOWN(64*3277*2,-1)</f>
        <v>419450</v>
      </c>
    </row>
    <row r="4" spans="1:9" ht="19.5" customHeight="1" x14ac:dyDescent="0.15">
      <c r="A4" s="41"/>
      <c r="B4" s="46" t="s">
        <v>2</v>
      </c>
      <c r="C4" s="46"/>
      <c r="D4" s="46"/>
      <c r="E4" s="47" t="s">
        <v>4</v>
      </c>
      <c r="F4" s="48"/>
      <c r="G4" s="49"/>
    </row>
    <row r="5" spans="1:9" ht="13.5" customHeight="1" x14ac:dyDescent="0.15">
      <c r="A5" s="41"/>
      <c r="B5" s="18" t="s">
        <v>13</v>
      </c>
      <c r="C5" s="11" t="s">
        <v>8</v>
      </c>
      <c r="D5" s="9" t="s">
        <v>0</v>
      </c>
      <c r="E5" s="55" t="s">
        <v>1</v>
      </c>
      <c r="F5" s="38" t="s">
        <v>11</v>
      </c>
      <c r="G5" s="52" t="s">
        <v>0</v>
      </c>
    </row>
    <row r="6" spans="1:9" ht="14.25" customHeight="1" thickBot="1" x14ac:dyDescent="0.2">
      <c r="A6" s="42"/>
      <c r="B6" s="19">
        <f>H3</f>
        <v>908800</v>
      </c>
      <c r="C6" s="12">
        <f>I3</f>
        <v>419450</v>
      </c>
      <c r="D6" s="10">
        <f>SUM(B6,C6)</f>
        <v>1328250</v>
      </c>
      <c r="E6" s="51"/>
      <c r="F6" s="39"/>
      <c r="G6" s="53"/>
    </row>
    <row r="7" spans="1:9" ht="23.25" customHeight="1" x14ac:dyDescent="0.15">
      <c r="A7" s="37" t="s">
        <v>19</v>
      </c>
      <c r="B7" s="32">
        <f t="shared" ref="B7" si="0">B6</f>
        <v>908800</v>
      </c>
      <c r="C7" s="33">
        <f>C6</f>
        <v>419450</v>
      </c>
      <c r="D7" s="33">
        <f>SUM(B7:C7)</f>
        <v>1328250</v>
      </c>
      <c r="E7" s="34">
        <f>B8</f>
        <v>809400</v>
      </c>
      <c r="F7" s="27">
        <f>C8</f>
        <v>373580</v>
      </c>
      <c r="G7" s="35">
        <f>SUM(E7:F7)</f>
        <v>1182980</v>
      </c>
      <c r="H7" s="1">
        <f>B6/64*7</f>
        <v>99400</v>
      </c>
      <c r="I7" s="1">
        <f>ROUNDDOWN(I3/64*7,-1)</f>
        <v>45870</v>
      </c>
    </row>
    <row r="8" spans="1:9" ht="23.25" customHeight="1" x14ac:dyDescent="0.15">
      <c r="A8" s="14" t="s">
        <v>20</v>
      </c>
      <c r="B8" s="5">
        <f>B7-H7</f>
        <v>809400</v>
      </c>
      <c r="C8" s="3">
        <f>C7-I7</f>
        <v>373580</v>
      </c>
      <c r="D8" s="2">
        <f>SUM(B8:C8)</f>
        <v>1182980</v>
      </c>
      <c r="E8" s="13">
        <f t="shared" ref="E8:E12" si="1">B9</f>
        <v>710000</v>
      </c>
      <c r="F8" s="25">
        <f>C9</f>
        <v>327710</v>
      </c>
      <c r="G8" s="20">
        <f t="shared" ref="G8:G12" si="2">SUM(E8:F8)</f>
        <v>1037710</v>
      </c>
    </row>
    <row r="9" spans="1:9" ht="23.25" customHeight="1" x14ac:dyDescent="0.15">
      <c r="A9" s="15" t="s">
        <v>21</v>
      </c>
      <c r="B9" s="5">
        <f>B8-H7</f>
        <v>710000</v>
      </c>
      <c r="C9" s="3">
        <f>C8-I7</f>
        <v>327710</v>
      </c>
      <c r="D9" s="2">
        <f>SUM(B9:C9)</f>
        <v>1037710</v>
      </c>
      <c r="E9" s="13">
        <f t="shared" si="1"/>
        <v>610600</v>
      </c>
      <c r="F9" s="25">
        <f>C10</f>
        <v>281840</v>
      </c>
      <c r="G9" s="20">
        <f t="shared" si="2"/>
        <v>892440</v>
      </c>
    </row>
    <row r="10" spans="1:9" ht="23.25" customHeight="1" x14ac:dyDescent="0.15">
      <c r="A10" s="16" t="s">
        <v>22</v>
      </c>
      <c r="B10" s="6">
        <f>B9-H7</f>
        <v>610600</v>
      </c>
      <c r="C10" s="3">
        <f>C9-I7</f>
        <v>281840</v>
      </c>
      <c r="D10" s="2">
        <f>SUM(B10:C10)</f>
        <v>892440</v>
      </c>
      <c r="E10" s="13">
        <f t="shared" si="1"/>
        <v>511200</v>
      </c>
      <c r="F10" s="25">
        <f>C11</f>
        <v>235970</v>
      </c>
      <c r="G10" s="20">
        <f t="shared" si="2"/>
        <v>747170</v>
      </c>
    </row>
    <row r="11" spans="1:9" ht="23.25" customHeight="1" x14ac:dyDescent="0.15">
      <c r="A11" s="17" t="s">
        <v>23</v>
      </c>
      <c r="B11" s="6">
        <f>B10-H7</f>
        <v>511200</v>
      </c>
      <c r="C11" s="3">
        <f>C10-I7</f>
        <v>235970</v>
      </c>
      <c r="D11" s="2">
        <f>SUM(B11:C11)</f>
        <v>747170</v>
      </c>
      <c r="E11" s="13">
        <f t="shared" si="1"/>
        <v>411800</v>
      </c>
      <c r="F11" s="25">
        <f>C12</f>
        <v>190100</v>
      </c>
      <c r="G11" s="20">
        <f t="shared" si="2"/>
        <v>601900</v>
      </c>
    </row>
    <row r="12" spans="1:9" ht="23.25" customHeight="1" x14ac:dyDescent="0.15">
      <c r="A12" s="15" t="s">
        <v>24</v>
      </c>
      <c r="B12" s="6">
        <f>B11-H7</f>
        <v>411800</v>
      </c>
      <c r="C12" s="3">
        <f>C11-I7</f>
        <v>190100</v>
      </c>
      <c r="D12" s="2">
        <f t="shared" ref="D12" si="3">SUM(B12:C12)</f>
        <v>601900</v>
      </c>
      <c r="E12" s="13">
        <f t="shared" si="1"/>
        <v>312400</v>
      </c>
      <c r="F12" s="25">
        <f>C13</f>
        <v>144230</v>
      </c>
      <c r="G12" s="20">
        <f t="shared" si="2"/>
        <v>456630</v>
      </c>
    </row>
    <row r="13" spans="1:9" ht="23.25" customHeight="1" x14ac:dyDescent="0.15">
      <c r="A13" s="15" t="s">
        <v>25</v>
      </c>
      <c r="B13" s="6">
        <f t="shared" ref="B13:C15" si="4">B12-H7</f>
        <v>312400</v>
      </c>
      <c r="C13" s="3">
        <f t="shared" si="4"/>
        <v>144230</v>
      </c>
      <c r="D13" s="2">
        <f>SUM(B13:C13)</f>
        <v>456630</v>
      </c>
      <c r="E13" s="13">
        <v>0</v>
      </c>
      <c r="F13" s="25">
        <v>0</v>
      </c>
      <c r="G13" s="20">
        <v>0</v>
      </c>
    </row>
    <row r="14" spans="1:9" ht="23.25" customHeight="1" x14ac:dyDescent="0.15">
      <c r="A14" s="16" t="s">
        <v>26</v>
      </c>
      <c r="B14" s="6">
        <f t="shared" si="4"/>
        <v>312400</v>
      </c>
      <c r="C14" s="3">
        <f t="shared" si="4"/>
        <v>144230</v>
      </c>
      <c r="D14" s="2">
        <f t="shared" ref="D14:D15" si="5">SUM(B14:C14)</f>
        <v>456630</v>
      </c>
      <c r="E14" s="13">
        <v>0</v>
      </c>
      <c r="F14" s="25">
        <v>0</v>
      </c>
      <c r="G14" s="20">
        <v>0</v>
      </c>
    </row>
    <row r="15" spans="1:9" ht="23.25" customHeight="1" thickBot="1" x14ac:dyDescent="0.2">
      <c r="A15" s="36" t="s">
        <v>27</v>
      </c>
      <c r="B15" s="8">
        <f t="shared" si="4"/>
        <v>312400</v>
      </c>
      <c r="C15" s="4">
        <f t="shared" si="4"/>
        <v>144230</v>
      </c>
      <c r="D15" s="21">
        <f t="shared" si="5"/>
        <v>456630</v>
      </c>
      <c r="E15" s="22">
        <v>0</v>
      </c>
      <c r="F15" s="26">
        <v>0</v>
      </c>
      <c r="G15" s="23">
        <v>0</v>
      </c>
    </row>
    <row r="16" spans="1:9" ht="17.25" customHeight="1" x14ac:dyDescent="0.15"/>
    <row r="17" spans="1:9" ht="25.5" customHeight="1" thickBot="1" x14ac:dyDescent="0.2">
      <c r="A17" s="28" t="s">
        <v>10</v>
      </c>
      <c r="G17" s="29" t="s">
        <v>7</v>
      </c>
    </row>
    <row r="18" spans="1:9" ht="27.75" customHeight="1" thickBot="1" x14ac:dyDescent="0.2">
      <c r="A18" s="40" t="s">
        <v>5</v>
      </c>
      <c r="B18" s="43" t="s">
        <v>18</v>
      </c>
      <c r="C18" s="44"/>
      <c r="D18" s="44"/>
      <c r="E18" s="44"/>
      <c r="F18" s="44"/>
      <c r="G18" s="45"/>
    </row>
    <row r="19" spans="1:9" ht="22.5" customHeight="1" x14ac:dyDescent="0.15">
      <c r="A19" s="41"/>
      <c r="B19" s="46" t="s">
        <v>2</v>
      </c>
      <c r="C19" s="46"/>
      <c r="D19" s="46"/>
      <c r="E19" s="47" t="s">
        <v>3</v>
      </c>
      <c r="F19" s="48"/>
      <c r="G19" s="49"/>
      <c r="H19" s="1">
        <f>9500*64</f>
        <v>608000</v>
      </c>
      <c r="I19" s="1">
        <f>ROUNDDOWN(64*3277*2,-1)</f>
        <v>419450</v>
      </c>
    </row>
    <row r="20" spans="1:9" ht="13.5" customHeight="1" x14ac:dyDescent="0.15">
      <c r="A20" s="41"/>
      <c r="B20" s="18" t="s">
        <v>14</v>
      </c>
      <c r="C20" s="11" t="s">
        <v>8</v>
      </c>
      <c r="D20" s="9" t="s">
        <v>0</v>
      </c>
      <c r="E20" s="50" t="s">
        <v>1</v>
      </c>
      <c r="F20" s="38" t="s">
        <v>11</v>
      </c>
      <c r="G20" s="52" t="s">
        <v>0</v>
      </c>
    </row>
    <row r="21" spans="1:9" ht="14.25" customHeight="1" thickBot="1" x14ac:dyDescent="0.2">
      <c r="A21" s="42"/>
      <c r="B21" s="19">
        <f>H19</f>
        <v>608000</v>
      </c>
      <c r="C21" s="12">
        <f>I19</f>
        <v>419450</v>
      </c>
      <c r="D21" s="10">
        <f>SUM(B21,C21)</f>
        <v>1027450</v>
      </c>
      <c r="E21" s="51"/>
      <c r="F21" s="39"/>
      <c r="G21" s="53"/>
    </row>
    <row r="22" spans="1:9" ht="23.25" customHeight="1" x14ac:dyDescent="0.15">
      <c r="A22" s="37" t="s">
        <v>19</v>
      </c>
      <c r="B22" s="7">
        <f>B21</f>
        <v>608000</v>
      </c>
      <c r="C22" s="2">
        <f>C21</f>
        <v>419450</v>
      </c>
      <c r="D22" s="2">
        <f>SUM(B22:C22)</f>
        <v>1027450</v>
      </c>
      <c r="E22" s="13">
        <f>B23</f>
        <v>541500</v>
      </c>
      <c r="F22" s="24">
        <f>C23</f>
        <v>373580</v>
      </c>
      <c r="G22" s="20">
        <f>SUM(E22:F22)</f>
        <v>915080</v>
      </c>
      <c r="H22" s="1">
        <f>9500*7</f>
        <v>66500</v>
      </c>
      <c r="I22" s="1">
        <f>ROUNDDOWN(3277*2*7,-1)</f>
        <v>45870</v>
      </c>
    </row>
    <row r="23" spans="1:9" ht="23.25" customHeight="1" x14ac:dyDescent="0.15">
      <c r="A23" s="14" t="s">
        <v>20</v>
      </c>
      <c r="B23" s="5">
        <f>B22-H22</f>
        <v>541500</v>
      </c>
      <c r="C23" s="3">
        <f>C22-I22</f>
        <v>373580</v>
      </c>
      <c r="D23" s="2">
        <f>SUM(B23:C23)</f>
        <v>915080</v>
      </c>
      <c r="E23" s="13">
        <f t="shared" ref="E23:E27" si="6">B24</f>
        <v>475000</v>
      </c>
      <c r="F23" s="25">
        <f>C24</f>
        <v>327710</v>
      </c>
      <c r="G23" s="20">
        <f t="shared" ref="G23:G27" si="7">SUM(E23:F23)</f>
        <v>802710</v>
      </c>
    </row>
    <row r="24" spans="1:9" ht="23.25" customHeight="1" x14ac:dyDescent="0.15">
      <c r="A24" s="15" t="s">
        <v>21</v>
      </c>
      <c r="B24" s="5">
        <f>B23-H22</f>
        <v>475000</v>
      </c>
      <c r="C24" s="3">
        <f>C23-I22</f>
        <v>327710</v>
      </c>
      <c r="D24" s="2">
        <f t="shared" ref="D24:D28" si="8">SUM(B24:C24)</f>
        <v>802710</v>
      </c>
      <c r="E24" s="13">
        <f t="shared" si="6"/>
        <v>408500</v>
      </c>
      <c r="F24" s="25">
        <f>C25</f>
        <v>281840</v>
      </c>
      <c r="G24" s="20">
        <f t="shared" si="7"/>
        <v>690340</v>
      </c>
    </row>
    <row r="25" spans="1:9" ht="23.25" customHeight="1" x14ac:dyDescent="0.15">
      <c r="A25" s="16" t="s">
        <v>22</v>
      </c>
      <c r="B25" s="6">
        <f>B24-H22</f>
        <v>408500</v>
      </c>
      <c r="C25" s="3">
        <f>C24-I22</f>
        <v>281840</v>
      </c>
      <c r="D25" s="2">
        <f>SUM(B25:C25)</f>
        <v>690340</v>
      </c>
      <c r="E25" s="13">
        <f t="shared" si="6"/>
        <v>342000</v>
      </c>
      <c r="F25" s="25">
        <f>C26</f>
        <v>235970</v>
      </c>
      <c r="G25" s="20">
        <f t="shared" si="7"/>
        <v>577970</v>
      </c>
    </row>
    <row r="26" spans="1:9" ht="23.25" customHeight="1" x14ac:dyDescent="0.15">
      <c r="A26" s="17" t="s">
        <v>23</v>
      </c>
      <c r="B26" s="6">
        <f>B25-H22</f>
        <v>342000</v>
      </c>
      <c r="C26" s="3">
        <f>C25-I22</f>
        <v>235970</v>
      </c>
      <c r="D26" s="2">
        <f>SUM(B26:C26)</f>
        <v>577970</v>
      </c>
      <c r="E26" s="13">
        <f t="shared" si="6"/>
        <v>275500</v>
      </c>
      <c r="F26" s="25">
        <f>C27</f>
        <v>190100</v>
      </c>
      <c r="G26" s="20">
        <f t="shared" si="7"/>
        <v>465600</v>
      </c>
    </row>
    <row r="27" spans="1:9" ht="23.25" customHeight="1" x14ac:dyDescent="0.15">
      <c r="A27" s="15" t="s">
        <v>24</v>
      </c>
      <c r="B27" s="6">
        <f>B26-H22</f>
        <v>275500</v>
      </c>
      <c r="C27" s="3">
        <f>C26-I22</f>
        <v>190100</v>
      </c>
      <c r="D27" s="2">
        <f>SUM(B27:C27)</f>
        <v>465600</v>
      </c>
      <c r="E27" s="13">
        <f t="shared" si="6"/>
        <v>209000</v>
      </c>
      <c r="F27" s="25">
        <f>C28</f>
        <v>144230</v>
      </c>
      <c r="G27" s="20">
        <f t="shared" si="7"/>
        <v>353230</v>
      </c>
    </row>
    <row r="28" spans="1:9" ht="23.25" customHeight="1" x14ac:dyDescent="0.15">
      <c r="A28" s="15" t="s">
        <v>25</v>
      </c>
      <c r="B28" s="6">
        <f>B27-H22</f>
        <v>209000</v>
      </c>
      <c r="C28" s="3">
        <f>C27-I22</f>
        <v>144230</v>
      </c>
      <c r="D28" s="2">
        <f t="shared" si="8"/>
        <v>353230</v>
      </c>
      <c r="E28" s="13">
        <v>0</v>
      </c>
      <c r="F28" s="25">
        <v>0</v>
      </c>
      <c r="G28" s="20">
        <v>0</v>
      </c>
    </row>
    <row r="29" spans="1:9" ht="23.25" customHeight="1" x14ac:dyDescent="0.15">
      <c r="A29" s="16" t="s">
        <v>26</v>
      </c>
      <c r="B29" s="6">
        <f>B28</f>
        <v>209000</v>
      </c>
      <c r="C29" s="3">
        <f>C28</f>
        <v>144230</v>
      </c>
      <c r="D29" s="2">
        <f>SUM(B29:C29)</f>
        <v>353230</v>
      </c>
      <c r="E29" s="13">
        <v>0</v>
      </c>
      <c r="F29" s="25">
        <v>0</v>
      </c>
      <c r="G29" s="20">
        <v>0</v>
      </c>
    </row>
    <row r="30" spans="1:9" ht="23.25" customHeight="1" thickBot="1" x14ac:dyDescent="0.2">
      <c r="A30" s="36" t="s">
        <v>27</v>
      </c>
      <c r="B30" s="8">
        <f>B28</f>
        <v>209000</v>
      </c>
      <c r="C30" s="4">
        <f>C28</f>
        <v>144230</v>
      </c>
      <c r="D30" s="21">
        <f>SUM(B30:C30)</f>
        <v>353230</v>
      </c>
      <c r="E30" s="22">
        <v>0</v>
      </c>
      <c r="F30" s="26">
        <v>0</v>
      </c>
      <c r="G30" s="23">
        <v>0</v>
      </c>
    </row>
  </sheetData>
  <mergeCells count="15">
    <mergeCell ref="A1:G1"/>
    <mergeCell ref="A3:A6"/>
    <mergeCell ref="B3:G3"/>
    <mergeCell ref="B4:D4"/>
    <mergeCell ref="E4:G4"/>
    <mergeCell ref="F5:F6"/>
    <mergeCell ref="E5:E6"/>
    <mergeCell ref="G5:G6"/>
    <mergeCell ref="F20:F21"/>
    <mergeCell ref="A18:A21"/>
    <mergeCell ref="B18:G18"/>
    <mergeCell ref="B19:D19"/>
    <mergeCell ref="E19:G19"/>
    <mergeCell ref="E20:E21"/>
    <mergeCell ref="G20:G21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4EDE-B3F0-439B-B24A-8A3C994772B1}">
  <sheetPr>
    <pageSetUpPr fitToPage="1"/>
  </sheetPr>
  <dimension ref="A1:I22"/>
  <sheetViews>
    <sheetView zoomScaleNormal="100" zoomScaleSheetLayoutView="130" workbookViewId="0">
      <selection activeCell="E27" sqref="E27"/>
    </sheetView>
  </sheetViews>
  <sheetFormatPr defaultColWidth="8.88671875" defaultRowHeight="11.25" x14ac:dyDescent="0.15"/>
  <cols>
    <col min="1" max="1" width="12.77734375" style="1" customWidth="1"/>
    <col min="2" max="7" width="10.88671875" style="1" customWidth="1"/>
    <col min="8" max="16384" width="8.88671875" style="1"/>
  </cols>
  <sheetData>
    <row r="1" spans="1:9" ht="51.75" customHeight="1" x14ac:dyDescent="0.15">
      <c r="A1" s="54" t="s">
        <v>28</v>
      </c>
      <c r="B1" s="54"/>
      <c r="C1" s="54"/>
      <c r="D1" s="54"/>
      <c r="E1" s="54"/>
      <c r="F1" s="54"/>
      <c r="G1" s="54"/>
    </row>
    <row r="2" spans="1:9" ht="24" customHeight="1" thickBot="1" x14ac:dyDescent="0.2">
      <c r="A2" s="28" t="s">
        <v>9</v>
      </c>
      <c r="G2" s="29" t="s">
        <v>12</v>
      </c>
    </row>
    <row r="3" spans="1:9" ht="27.75" customHeight="1" thickBot="1" x14ac:dyDescent="0.2">
      <c r="A3" s="40" t="s">
        <v>5</v>
      </c>
      <c r="B3" s="43" t="s">
        <v>17</v>
      </c>
      <c r="C3" s="44"/>
      <c r="D3" s="44"/>
      <c r="E3" s="44"/>
      <c r="F3" s="44"/>
      <c r="G3" s="45"/>
    </row>
    <row r="4" spans="1:9" ht="19.5" customHeight="1" x14ac:dyDescent="0.15">
      <c r="A4" s="41"/>
      <c r="B4" s="46" t="s">
        <v>2</v>
      </c>
      <c r="C4" s="46"/>
      <c r="D4" s="46"/>
      <c r="E4" s="47" t="s">
        <v>3</v>
      </c>
      <c r="F4" s="48"/>
      <c r="G4" s="49"/>
      <c r="H4" s="1">
        <f>14200*29</f>
        <v>411800</v>
      </c>
      <c r="I4" s="1">
        <f>ROUNDDOWN(3277*29*2,-1)</f>
        <v>190060</v>
      </c>
    </row>
    <row r="5" spans="1:9" ht="13.5" customHeight="1" x14ac:dyDescent="0.15">
      <c r="A5" s="41"/>
      <c r="B5" s="18" t="s">
        <v>13</v>
      </c>
      <c r="C5" s="11" t="s">
        <v>8</v>
      </c>
      <c r="D5" s="9" t="s">
        <v>0</v>
      </c>
      <c r="E5" s="55" t="s">
        <v>1</v>
      </c>
      <c r="F5" s="38" t="s">
        <v>11</v>
      </c>
      <c r="G5" s="52" t="s">
        <v>0</v>
      </c>
    </row>
    <row r="6" spans="1:9" ht="14.25" customHeight="1" thickBot="1" x14ac:dyDescent="0.2">
      <c r="A6" s="42"/>
      <c r="B6" s="19">
        <f>H4</f>
        <v>411800</v>
      </c>
      <c r="C6" s="12">
        <f>I4</f>
        <v>190060</v>
      </c>
      <c r="D6" s="10">
        <f>SUM(B6,C6)</f>
        <v>601860</v>
      </c>
      <c r="E6" s="51"/>
      <c r="F6" s="39"/>
      <c r="G6" s="53"/>
    </row>
    <row r="7" spans="1:9" ht="23.25" customHeight="1" x14ac:dyDescent="0.15">
      <c r="A7" s="37" t="s">
        <v>19</v>
      </c>
      <c r="B7" s="32">
        <f t="shared" ref="B7" si="0">B6</f>
        <v>411800</v>
      </c>
      <c r="C7" s="33">
        <f>C6</f>
        <v>190060</v>
      </c>
      <c r="D7" s="33">
        <f>SUM(B7:C7)</f>
        <v>601860</v>
      </c>
      <c r="E7" s="34">
        <f t="shared" ref="E7:F9" si="1">B8</f>
        <v>312400</v>
      </c>
      <c r="F7" s="27">
        <f t="shared" si="1"/>
        <v>144190</v>
      </c>
      <c r="G7" s="35">
        <f>SUM(E7:F7)</f>
        <v>456590</v>
      </c>
    </row>
    <row r="8" spans="1:9" ht="23.25" customHeight="1" x14ac:dyDescent="0.15">
      <c r="A8" s="14" t="s">
        <v>20</v>
      </c>
      <c r="B8" s="5">
        <f>B7-H8</f>
        <v>312400</v>
      </c>
      <c r="C8" s="3">
        <f>C7-I8</f>
        <v>144190</v>
      </c>
      <c r="D8" s="2">
        <f>SUM(B8:C8)</f>
        <v>456590</v>
      </c>
      <c r="E8" s="13">
        <f t="shared" si="1"/>
        <v>213000</v>
      </c>
      <c r="F8" s="25">
        <f t="shared" si="1"/>
        <v>98320</v>
      </c>
      <c r="G8" s="20">
        <f>SUM(E8:F8)</f>
        <v>311320</v>
      </c>
      <c r="H8" s="1">
        <f>H4/29*7</f>
        <v>99400</v>
      </c>
      <c r="I8" s="1">
        <f>ROUNDDOWN(I4/29*7,-1)</f>
        <v>45870</v>
      </c>
    </row>
    <row r="9" spans="1:9" ht="23.25" customHeight="1" x14ac:dyDescent="0.15">
      <c r="A9" s="15" t="s">
        <v>21</v>
      </c>
      <c r="B9" s="5">
        <f>B8-H8</f>
        <v>213000</v>
      </c>
      <c r="C9" s="3">
        <f>C8-I8</f>
        <v>98320</v>
      </c>
      <c r="D9" s="2">
        <f>SUM(B9:C9)</f>
        <v>311320</v>
      </c>
      <c r="E9" s="13">
        <f t="shared" si="1"/>
        <v>113600</v>
      </c>
      <c r="F9" s="25">
        <f t="shared" si="1"/>
        <v>52450</v>
      </c>
      <c r="G9" s="20">
        <f t="shared" ref="G9" si="2">SUM(E9:F9)</f>
        <v>166050</v>
      </c>
    </row>
    <row r="10" spans="1:9" ht="23.25" customHeight="1" thickBot="1" x14ac:dyDescent="0.2">
      <c r="A10" s="36" t="s">
        <v>29</v>
      </c>
      <c r="B10" s="8">
        <f>B9-H8</f>
        <v>113600</v>
      </c>
      <c r="C10" s="4">
        <f>C9-I8</f>
        <v>52450</v>
      </c>
      <c r="D10" s="21">
        <f>SUM(B10:C10)</f>
        <v>166050</v>
      </c>
      <c r="E10" s="22">
        <v>0</v>
      </c>
      <c r="F10" s="26">
        <v>0</v>
      </c>
      <c r="G10" s="23">
        <f t="shared" ref="G10" si="3">SUM(E10:F10)</f>
        <v>0</v>
      </c>
    </row>
    <row r="11" spans="1:9" ht="23.25" hidden="1" customHeight="1" x14ac:dyDescent="0.15">
      <c r="A11" s="30" t="s">
        <v>15</v>
      </c>
      <c r="B11" s="31" t="e">
        <f>#REF!-86400</f>
        <v>#REF!</v>
      </c>
      <c r="C11" s="2" t="e">
        <f>#REF!-35840</f>
        <v>#REF!</v>
      </c>
      <c r="D11" s="2" t="e">
        <f t="shared" ref="D11" si="4">SUM(B11:C11)</f>
        <v>#REF!</v>
      </c>
      <c r="E11" s="13"/>
      <c r="F11" s="25"/>
      <c r="G11" s="20"/>
    </row>
    <row r="12" spans="1:9" ht="17.25" customHeight="1" x14ac:dyDescent="0.15"/>
    <row r="13" spans="1:9" ht="25.5" customHeight="1" thickBot="1" x14ac:dyDescent="0.2">
      <c r="A13" s="28" t="s">
        <v>10</v>
      </c>
      <c r="G13" s="29" t="s">
        <v>7</v>
      </c>
    </row>
    <row r="14" spans="1:9" ht="27.75" customHeight="1" thickBot="1" x14ac:dyDescent="0.2">
      <c r="A14" s="40" t="s">
        <v>5</v>
      </c>
      <c r="B14" s="43" t="s">
        <v>17</v>
      </c>
      <c r="C14" s="44"/>
      <c r="D14" s="44"/>
      <c r="E14" s="44"/>
      <c r="F14" s="44"/>
      <c r="G14" s="45"/>
    </row>
    <row r="15" spans="1:9" ht="22.5" customHeight="1" x14ac:dyDescent="0.15">
      <c r="A15" s="41"/>
      <c r="B15" s="46" t="s">
        <v>2</v>
      </c>
      <c r="C15" s="46"/>
      <c r="D15" s="46"/>
      <c r="E15" s="47" t="s">
        <v>3</v>
      </c>
      <c r="F15" s="48"/>
      <c r="G15" s="49"/>
    </row>
    <row r="16" spans="1:9" ht="13.5" customHeight="1" x14ac:dyDescent="0.15">
      <c r="A16" s="41"/>
      <c r="B16" s="18" t="s">
        <v>14</v>
      </c>
      <c r="C16" s="11" t="s">
        <v>8</v>
      </c>
      <c r="D16" s="9" t="s">
        <v>0</v>
      </c>
      <c r="E16" s="50" t="s">
        <v>1</v>
      </c>
      <c r="F16" s="38" t="s">
        <v>11</v>
      </c>
      <c r="G16" s="52" t="s">
        <v>0</v>
      </c>
    </row>
    <row r="17" spans="1:9" ht="14.25" customHeight="1" thickBot="1" x14ac:dyDescent="0.2">
      <c r="A17" s="42"/>
      <c r="B17" s="19">
        <f>H17</f>
        <v>275500</v>
      </c>
      <c r="C17" s="12">
        <f>I17</f>
        <v>190060</v>
      </c>
      <c r="D17" s="10">
        <f>SUM(B17,C17)</f>
        <v>465560</v>
      </c>
      <c r="E17" s="51"/>
      <c r="F17" s="39"/>
      <c r="G17" s="53"/>
      <c r="H17" s="1">
        <f>29*9500</f>
        <v>275500</v>
      </c>
      <c r="I17" s="1">
        <f>ROUNDDOWN(29*3277*2,-1)</f>
        <v>190060</v>
      </c>
    </row>
    <row r="18" spans="1:9" ht="23.25" customHeight="1" x14ac:dyDescent="0.15">
      <c r="A18" s="37" t="s">
        <v>19</v>
      </c>
      <c r="B18" s="32">
        <f t="shared" ref="B18" si="5">B17</f>
        <v>275500</v>
      </c>
      <c r="C18" s="33">
        <f>C17</f>
        <v>190060</v>
      </c>
      <c r="D18" s="33">
        <f>SUM(B18:C18)</f>
        <v>465560</v>
      </c>
      <c r="E18" s="34">
        <f t="shared" ref="E18:F20" si="6">B19</f>
        <v>209000</v>
      </c>
      <c r="F18" s="24">
        <f t="shared" si="6"/>
        <v>144190</v>
      </c>
      <c r="G18" s="35">
        <f>SUM(E18:F18)</f>
        <v>353190</v>
      </c>
    </row>
    <row r="19" spans="1:9" ht="23.25" customHeight="1" x14ac:dyDescent="0.15">
      <c r="A19" s="14" t="s">
        <v>20</v>
      </c>
      <c r="B19" s="5">
        <f>B18-H19</f>
        <v>209000</v>
      </c>
      <c r="C19" s="3">
        <f>C18-I19</f>
        <v>144190</v>
      </c>
      <c r="D19" s="2">
        <f>SUM(B19:C19)</f>
        <v>353190</v>
      </c>
      <c r="E19" s="13">
        <f t="shared" si="6"/>
        <v>142500</v>
      </c>
      <c r="F19" s="25">
        <f t="shared" si="6"/>
        <v>98320</v>
      </c>
      <c r="G19" s="20">
        <f>SUM(E19:F19)</f>
        <v>240820</v>
      </c>
      <c r="H19" s="1">
        <f>H17/29*7</f>
        <v>66500</v>
      </c>
      <c r="I19" s="1">
        <f>ROUNDDOWN(I17/29*7,-1)</f>
        <v>45870</v>
      </c>
    </row>
    <row r="20" spans="1:9" ht="23.25" customHeight="1" x14ac:dyDescent="0.15">
      <c r="A20" s="15" t="s">
        <v>21</v>
      </c>
      <c r="B20" s="5">
        <f>B19-H19</f>
        <v>142500</v>
      </c>
      <c r="C20" s="3">
        <f>C19-I19</f>
        <v>98320</v>
      </c>
      <c r="D20" s="2">
        <f>SUM(B20:C20)</f>
        <v>240820</v>
      </c>
      <c r="E20" s="13">
        <f t="shared" si="6"/>
        <v>76000</v>
      </c>
      <c r="F20" s="25">
        <f t="shared" si="6"/>
        <v>52450</v>
      </c>
      <c r="G20" s="20">
        <f>SUM(E20:F20)</f>
        <v>128450</v>
      </c>
    </row>
    <row r="21" spans="1:9" ht="23.25" customHeight="1" thickBot="1" x14ac:dyDescent="0.2">
      <c r="A21" s="36" t="s">
        <v>29</v>
      </c>
      <c r="B21" s="8">
        <f>B20-H19</f>
        <v>76000</v>
      </c>
      <c r="C21" s="4">
        <f>C20-I19</f>
        <v>52450</v>
      </c>
      <c r="D21" s="21">
        <f>SUM(B21:C21)</f>
        <v>128450</v>
      </c>
      <c r="E21" s="22">
        <v>0</v>
      </c>
      <c r="F21" s="26">
        <v>0</v>
      </c>
      <c r="G21" s="23">
        <v>0</v>
      </c>
    </row>
    <row r="22" spans="1:9" ht="23.25" hidden="1" customHeight="1" x14ac:dyDescent="0.15">
      <c r="A22" s="30" t="s">
        <v>15</v>
      </c>
      <c r="B22" s="31" t="e">
        <f>#REF!-57600</f>
        <v>#REF!</v>
      </c>
      <c r="C22" s="2" t="e">
        <f>#REF!-35840</f>
        <v>#REF!</v>
      </c>
      <c r="D22" s="2" t="e">
        <f t="shared" ref="D22" si="7">SUM(B22:C22)</f>
        <v>#REF!</v>
      </c>
      <c r="E22" s="13"/>
      <c r="F22" s="25"/>
      <c r="G22" s="20"/>
    </row>
  </sheetData>
  <mergeCells count="15">
    <mergeCell ref="A1:G1"/>
    <mergeCell ref="A3:A6"/>
    <mergeCell ref="B3:G3"/>
    <mergeCell ref="B4:D4"/>
    <mergeCell ref="E4:G4"/>
    <mergeCell ref="E5:E6"/>
    <mergeCell ref="F5:F6"/>
    <mergeCell ref="G5:G6"/>
    <mergeCell ref="A14:A17"/>
    <mergeCell ref="B14:G14"/>
    <mergeCell ref="B15:D15"/>
    <mergeCell ref="E15:G15"/>
    <mergeCell ref="E16:E17"/>
    <mergeCell ref="F16:F17"/>
    <mergeCell ref="G16:G17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여름방학</vt:lpstr>
      <vt:lpstr>계절학기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2024-06-13T00:32:06Z</cp:lastPrinted>
  <dcterms:created xsi:type="dcterms:W3CDTF">2010-01-27T04:15:17Z</dcterms:created>
  <dcterms:modified xsi:type="dcterms:W3CDTF">2024-07-17T08:18:26Z</dcterms:modified>
</cp:coreProperties>
</file>