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-1학기\반환\"/>
    </mc:Choice>
  </mc:AlternateContent>
  <xr:revisionPtr revIDLastSave="0" documentId="13_ncr:1_{17AB2391-D363-4F34-B164-6A4F83A76D2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제1BTL관 " sheetId="9" r:id="rId1"/>
    <sheet name="제2BTL관" sheetId="5" r:id="rId2"/>
    <sheet name="한밭관" sheetId="10" r:id="rId3"/>
  </sheets>
  <calcPr calcId="191029"/>
</workbook>
</file>

<file path=xl/calcChain.xml><?xml version="1.0" encoding="utf-8"?>
<calcChain xmlns="http://schemas.openxmlformats.org/spreadsheetml/2006/main">
  <c r="C8" i="5" l="1"/>
  <c r="C7" i="5"/>
  <c r="V7" i="5"/>
  <c r="U7" i="5"/>
  <c r="J7" i="10"/>
  <c r="N7" i="10"/>
  <c r="R7" i="10" s="1"/>
  <c r="L7" i="5"/>
  <c r="S7" i="5"/>
  <c r="Z7" i="5"/>
  <c r="Z9" i="5"/>
  <c r="X10" i="5"/>
  <c r="X7" i="5"/>
  <c r="I7" i="5"/>
  <c r="AA7" i="9"/>
  <c r="Z7" i="9"/>
  <c r="Y7" i="9"/>
  <c r="X7" i="9"/>
  <c r="S6" i="9"/>
  <c r="U6" i="9"/>
  <c r="L7" i="9"/>
  <c r="W10" i="9"/>
  <c r="V10" i="9"/>
  <c r="U10" i="9"/>
  <c r="W9" i="9"/>
  <c r="V9" i="9"/>
  <c r="U9" i="9"/>
  <c r="W8" i="9"/>
  <c r="V8" i="9"/>
  <c r="U8" i="9"/>
  <c r="W7" i="9"/>
  <c r="V7" i="9"/>
  <c r="U7" i="9"/>
  <c r="K10" i="10"/>
  <c r="K7" i="10"/>
  <c r="F7" i="10" l="1"/>
  <c r="N6" i="10" l="1"/>
  <c r="T7" i="5"/>
  <c r="T8" i="5"/>
  <c r="T9" i="5"/>
  <c r="T10" i="5"/>
  <c r="S6" i="5"/>
  <c r="S9" i="5" s="1"/>
  <c r="S10" i="9" l="1"/>
  <c r="S9" i="9"/>
  <c r="S8" i="9"/>
  <c r="S7" i="9"/>
  <c r="S10" i="5"/>
  <c r="S8" i="5"/>
  <c r="Z9" i="9" l="1"/>
  <c r="X9" i="9"/>
  <c r="Y9" i="9"/>
  <c r="Y8" i="9"/>
  <c r="Z8" i="9"/>
  <c r="X8" i="9"/>
  <c r="Z10" i="9"/>
  <c r="X10" i="9"/>
  <c r="Y10" i="9"/>
  <c r="W6" i="9"/>
  <c r="V6" i="9"/>
  <c r="T6" i="9"/>
  <c r="O10" i="10"/>
  <c r="P10" i="10"/>
  <c r="Q10" i="10"/>
  <c r="O9" i="10"/>
  <c r="P9" i="10"/>
  <c r="Q9" i="10"/>
  <c r="N10" i="10"/>
  <c r="N9" i="10"/>
  <c r="N8" i="10"/>
  <c r="O7" i="10"/>
  <c r="Q6" i="10"/>
  <c r="Q8" i="10" s="1"/>
  <c r="P6" i="10"/>
  <c r="P8" i="10" s="1"/>
  <c r="O6" i="10"/>
  <c r="O8" i="10" s="1"/>
  <c r="E19" i="10"/>
  <c r="I18" i="10" s="1"/>
  <c r="D19" i="10"/>
  <c r="H18" i="10" s="1"/>
  <c r="C19" i="10"/>
  <c r="G18" i="10" s="1"/>
  <c r="B19" i="10"/>
  <c r="B22" i="10" s="1"/>
  <c r="F18" i="10"/>
  <c r="E18" i="10"/>
  <c r="I17" i="10" s="1"/>
  <c r="D18" i="10"/>
  <c r="C18" i="10"/>
  <c r="B18" i="10"/>
  <c r="H17" i="10"/>
  <c r="G17" i="10"/>
  <c r="F17" i="10"/>
  <c r="L17" i="10" s="1"/>
  <c r="E17" i="10"/>
  <c r="I16" i="10" s="1"/>
  <c r="D17" i="10"/>
  <c r="H16" i="10" s="1"/>
  <c r="C17" i="10"/>
  <c r="B17" i="10"/>
  <c r="F16" i="10" s="1"/>
  <c r="G16" i="10"/>
  <c r="E16" i="10"/>
  <c r="I15" i="10" s="1"/>
  <c r="D16" i="10"/>
  <c r="H15" i="10" s="1"/>
  <c r="C16" i="10"/>
  <c r="G15" i="10" s="1"/>
  <c r="B16" i="10"/>
  <c r="F15" i="10" s="1"/>
  <c r="L15" i="10" s="1"/>
  <c r="E15" i="10"/>
  <c r="I14" i="10" s="1"/>
  <c r="D15" i="10"/>
  <c r="H14" i="10" s="1"/>
  <c r="C15" i="10"/>
  <c r="G14" i="10" s="1"/>
  <c r="B15" i="10"/>
  <c r="F14" i="10" s="1"/>
  <c r="E14" i="10"/>
  <c r="I13" i="10" s="1"/>
  <c r="D14" i="10"/>
  <c r="C14" i="10"/>
  <c r="B14" i="10"/>
  <c r="H13" i="10"/>
  <c r="G13" i="10"/>
  <c r="F13" i="10"/>
  <c r="J13" i="10" s="1"/>
  <c r="E13" i="10"/>
  <c r="I12" i="10" s="1"/>
  <c r="D13" i="10"/>
  <c r="C13" i="10"/>
  <c r="B13" i="10"/>
  <c r="F12" i="10" s="1"/>
  <c r="H12" i="10"/>
  <c r="G12" i="10"/>
  <c r="E12" i="10"/>
  <c r="I11" i="10" s="1"/>
  <c r="D12" i="10"/>
  <c r="H11" i="10" s="1"/>
  <c r="C12" i="10"/>
  <c r="G11" i="10" s="1"/>
  <c r="B12" i="10"/>
  <c r="F11" i="10" s="1"/>
  <c r="E11" i="10"/>
  <c r="I10" i="10" s="1"/>
  <c r="D11" i="10"/>
  <c r="H10" i="10" s="1"/>
  <c r="C11" i="10"/>
  <c r="G10" i="10" s="1"/>
  <c r="B11" i="10"/>
  <c r="F10" i="10"/>
  <c r="L10" i="10" s="1"/>
  <c r="E10" i="10"/>
  <c r="I9" i="10" s="1"/>
  <c r="D10" i="10"/>
  <c r="H9" i="10" s="1"/>
  <c r="C10" i="10"/>
  <c r="G9" i="10" s="1"/>
  <c r="B10" i="10"/>
  <c r="F9" i="10" s="1"/>
  <c r="E9" i="10"/>
  <c r="I8" i="10" s="1"/>
  <c r="D9" i="10"/>
  <c r="H8" i="10" s="1"/>
  <c r="C9" i="10"/>
  <c r="G8" i="10" s="1"/>
  <c r="B9" i="10"/>
  <c r="F8" i="10" s="1"/>
  <c r="E8" i="10"/>
  <c r="D8" i="10"/>
  <c r="C8" i="10"/>
  <c r="G7" i="10" s="1"/>
  <c r="B8" i="10"/>
  <c r="I7" i="10"/>
  <c r="H7" i="10"/>
  <c r="E7" i="10"/>
  <c r="D7" i="10"/>
  <c r="C7" i="10"/>
  <c r="B7" i="10"/>
  <c r="T8" i="9" l="1"/>
  <c r="T7" i="9"/>
  <c r="T10" i="9"/>
  <c r="T9" i="9"/>
  <c r="Q7" i="10"/>
  <c r="L11" i="10"/>
  <c r="P7" i="10"/>
  <c r="B20" i="10"/>
  <c r="B21" i="10" s="1"/>
  <c r="C20" i="10"/>
  <c r="C21" i="10" s="1"/>
  <c r="C22" i="10" s="1"/>
  <c r="D20" i="10"/>
  <c r="D21" i="10" s="1"/>
  <c r="D22" i="10" s="1"/>
  <c r="L12" i="10"/>
  <c r="E20" i="10"/>
  <c r="E21" i="10" s="1"/>
  <c r="E22" i="10" s="1"/>
  <c r="L18" i="10"/>
  <c r="L13" i="10"/>
  <c r="K13" i="10"/>
  <c r="J14" i="10"/>
  <c r="L14" i="10"/>
  <c r="K14" i="10"/>
  <c r="L8" i="10"/>
  <c r="K8" i="10"/>
  <c r="J8" i="10"/>
  <c r="T9" i="10"/>
  <c r="S9" i="10"/>
  <c r="R9" i="10"/>
  <c r="K16" i="10"/>
  <c r="R8" i="10"/>
  <c r="T8" i="10"/>
  <c r="S8" i="10"/>
  <c r="L7" i="10"/>
  <c r="K9" i="10"/>
  <c r="L9" i="10"/>
  <c r="J9" i="10"/>
  <c r="J12" i="10"/>
  <c r="K12" i="10"/>
  <c r="J18" i="10"/>
  <c r="J11" i="10"/>
  <c r="J17" i="10"/>
  <c r="K18" i="10"/>
  <c r="K11" i="10"/>
  <c r="J16" i="10"/>
  <c r="K17" i="10"/>
  <c r="J15" i="10"/>
  <c r="K15" i="10"/>
  <c r="L16" i="10"/>
  <c r="J10" i="10"/>
  <c r="AC9" i="9" l="1"/>
  <c r="AA9" i="9"/>
  <c r="AB9" i="9"/>
  <c r="AA10" i="9"/>
  <c r="AC10" i="9"/>
  <c r="AB10" i="9"/>
  <c r="AC7" i="9"/>
  <c r="AB7" i="9"/>
  <c r="AC8" i="9"/>
  <c r="AB8" i="9"/>
  <c r="AA8" i="9"/>
  <c r="T10" i="10"/>
  <c r="S10" i="10"/>
  <c r="R10" i="10"/>
  <c r="T7" i="10"/>
  <c r="S7" i="10"/>
  <c r="D7" i="5"/>
  <c r="E7" i="5"/>
  <c r="F7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C20" i="5" s="1"/>
  <c r="C21" i="5" s="1"/>
  <c r="D19" i="5"/>
  <c r="D20" i="5" s="1"/>
  <c r="D21" i="5" s="1"/>
  <c r="E19" i="5"/>
  <c r="E20" i="5" s="1"/>
  <c r="E21" i="5" s="1"/>
  <c r="F19" i="5"/>
  <c r="F20" i="5" s="1"/>
  <c r="F21" i="5" s="1"/>
  <c r="F22" i="5"/>
  <c r="B19" i="5"/>
  <c r="B22" i="5" s="1"/>
  <c r="B18" i="5"/>
  <c r="B17" i="5"/>
  <c r="B16" i="5"/>
  <c r="B15" i="5"/>
  <c r="B14" i="5"/>
  <c r="B13" i="5"/>
  <c r="B12" i="5"/>
  <c r="B11" i="5"/>
  <c r="B10" i="5"/>
  <c r="B9" i="5"/>
  <c r="B8" i="5"/>
  <c r="B7" i="5"/>
  <c r="U6" i="5"/>
  <c r="T6" i="5"/>
  <c r="W6" i="5"/>
  <c r="V6" i="5"/>
  <c r="C19" i="9"/>
  <c r="C20" i="9" s="1"/>
  <c r="C21" i="9" s="1"/>
  <c r="D19" i="9"/>
  <c r="D20" i="9" s="1"/>
  <c r="D21" i="9" s="1"/>
  <c r="E19" i="9"/>
  <c r="E20" i="9" s="1"/>
  <c r="E21" i="9" s="1"/>
  <c r="F19" i="9"/>
  <c r="F22" i="9" s="1"/>
  <c r="C18" i="9"/>
  <c r="D18" i="9"/>
  <c r="E18" i="9"/>
  <c r="F18" i="9"/>
  <c r="C17" i="9"/>
  <c r="D17" i="9"/>
  <c r="E17" i="9"/>
  <c r="F17" i="9"/>
  <c r="C16" i="9"/>
  <c r="D16" i="9"/>
  <c r="E16" i="9"/>
  <c r="F16" i="9"/>
  <c r="C15" i="9"/>
  <c r="D15" i="9"/>
  <c r="E15" i="9"/>
  <c r="F15" i="9"/>
  <c r="C14" i="9"/>
  <c r="D14" i="9"/>
  <c r="E14" i="9"/>
  <c r="F14" i="9"/>
  <c r="C13" i="9"/>
  <c r="D13" i="9"/>
  <c r="E13" i="9"/>
  <c r="F13" i="9"/>
  <c r="C12" i="9"/>
  <c r="D12" i="9"/>
  <c r="E12" i="9"/>
  <c r="F12" i="9"/>
  <c r="C11" i="9"/>
  <c r="D11" i="9"/>
  <c r="E11" i="9"/>
  <c r="F11" i="9"/>
  <c r="C10" i="9"/>
  <c r="D10" i="9"/>
  <c r="E10" i="9"/>
  <c r="F10" i="9"/>
  <c r="C9" i="9"/>
  <c r="D9" i="9"/>
  <c r="E9" i="9"/>
  <c r="F9" i="9"/>
  <c r="C8" i="9"/>
  <c r="D8" i="9"/>
  <c r="E8" i="9"/>
  <c r="F8" i="9"/>
  <c r="C7" i="9"/>
  <c r="D7" i="9"/>
  <c r="E7" i="9"/>
  <c r="F7" i="9"/>
  <c r="B19" i="9"/>
  <c r="B22" i="9" s="1"/>
  <c r="B18" i="9"/>
  <c r="B17" i="9"/>
  <c r="B16" i="9"/>
  <c r="B15" i="9"/>
  <c r="B14" i="9"/>
  <c r="B13" i="9"/>
  <c r="B12" i="9"/>
  <c r="B11" i="9"/>
  <c r="B10" i="9"/>
  <c r="B9" i="9"/>
  <c r="B8" i="9"/>
  <c r="B7" i="9"/>
  <c r="V8" i="5" l="1"/>
  <c r="V9" i="5"/>
  <c r="V10" i="5"/>
  <c r="W7" i="5"/>
  <c r="W8" i="5"/>
  <c r="W9" i="5"/>
  <c r="W10" i="5"/>
  <c r="U8" i="5"/>
  <c r="U9" i="5"/>
  <c r="U10" i="5"/>
  <c r="F20" i="9"/>
  <c r="F21" i="9" s="1"/>
  <c r="E22" i="5"/>
  <c r="D22" i="5"/>
  <c r="C22" i="5"/>
  <c r="B20" i="5"/>
  <c r="B21" i="5" s="1"/>
  <c r="D22" i="9"/>
  <c r="E22" i="9"/>
  <c r="C22" i="9"/>
  <c r="B20" i="9"/>
  <c r="B21" i="9" s="1"/>
  <c r="G7" i="9" l="1"/>
  <c r="N7" i="9" l="1"/>
  <c r="M7" i="9"/>
  <c r="K18" i="9"/>
  <c r="J18" i="9"/>
  <c r="H18" i="9"/>
  <c r="G18" i="9"/>
  <c r="K17" i="9"/>
  <c r="J17" i="9"/>
  <c r="I17" i="9"/>
  <c r="H17" i="9"/>
  <c r="G17" i="9"/>
  <c r="J16" i="9"/>
  <c r="H16" i="9"/>
  <c r="G16" i="9"/>
  <c r="K16" i="9"/>
  <c r="I16" i="9"/>
  <c r="K15" i="9"/>
  <c r="J15" i="9"/>
  <c r="I15" i="9"/>
  <c r="H15" i="9"/>
  <c r="G15" i="9"/>
  <c r="K14" i="9"/>
  <c r="J14" i="9"/>
  <c r="I14" i="9"/>
  <c r="H14" i="9"/>
  <c r="G14" i="9"/>
  <c r="K13" i="9"/>
  <c r="H13" i="9"/>
  <c r="G13" i="9"/>
  <c r="J13" i="9"/>
  <c r="I13" i="9"/>
  <c r="K12" i="9"/>
  <c r="J12" i="9"/>
  <c r="I12" i="9"/>
  <c r="H12" i="9"/>
  <c r="G12" i="9"/>
  <c r="K11" i="9"/>
  <c r="G11" i="9"/>
  <c r="J11" i="9"/>
  <c r="I11" i="9"/>
  <c r="H11" i="9"/>
  <c r="K10" i="9"/>
  <c r="I10" i="9"/>
  <c r="H10" i="9"/>
  <c r="G10" i="9"/>
  <c r="J10" i="9"/>
  <c r="K9" i="9"/>
  <c r="J9" i="9"/>
  <c r="I9" i="9"/>
  <c r="H9" i="9"/>
  <c r="G9" i="9"/>
  <c r="K8" i="9"/>
  <c r="H8" i="9"/>
  <c r="G8" i="9"/>
  <c r="J8" i="9"/>
  <c r="I8" i="9"/>
  <c r="K7" i="9"/>
  <c r="J7" i="9"/>
  <c r="I7" i="9"/>
  <c r="H7" i="9"/>
  <c r="Q10" i="9" l="1"/>
  <c r="P10" i="9"/>
  <c r="O10" i="9"/>
  <c r="Q15" i="9"/>
  <c r="P15" i="9"/>
  <c r="O15" i="9"/>
  <c r="Q11" i="9"/>
  <c r="P11" i="9"/>
  <c r="O11" i="9"/>
  <c r="Q16" i="9"/>
  <c r="P16" i="9"/>
  <c r="O16" i="9"/>
  <c r="Q7" i="9"/>
  <c r="P7" i="9"/>
  <c r="O7" i="9"/>
  <c r="P12" i="9"/>
  <c r="O12" i="9"/>
  <c r="Q12" i="9"/>
  <c r="Q17" i="9"/>
  <c r="P17" i="9"/>
  <c r="O17" i="9"/>
  <c r="Q8" i="9"/>
  <c r="P8" i="9"/>
  <c r="O8" i="9"/>
  <c r="Q18" i="9"/>
  <c r="P18" i="9"/>
  <c r="O18" i="9"/>
  <c r="Q13" i="9"/>
  <c r="P13" i="9"/>
  <c r="O13" i="9"/>
  <c r="Q9" i="9"/>
  <c r="P9" i="9"/>
  <c r="O9" i="9"/>
  <c r="Q14" i="9"/>
  <c r="P14" i="9"/>
  <c r="O14" i="9"/>
  <c r="N11" i="9"/>
  <c r="M11" i="9"/>
  <c r="L11" i="9"/>
  <c r="N9" i="9"/>
  <c r="M9" i="9"/>
  <c r="L9" i="9"/>
  <c r="N10" i="9"/>
  <c r="M10" i="9"/>
  <c r="L10" i="9"/>
  <c r="N16" i="9"/>
  <c r="M16" i="9"/>
  <c r="L16" i="9"/>
  <c r="N17" i="9"/>
  <c r="M17" i="9"/>
  <c r="L17" i="9"/>
  <c r="N8" i="9"/>
  <c r="M8" i="9"/>
  <c r="L8" i="9"/>
  <c r="N14" i="9"/>
  <c r="M14" i="9"/>
  <c r="L14" i="9"/>
  <c r="N15" i="9"/>
  <c r="M15" i="9"/>
  <c r="L15" i="9"/>
  <c r="N12" i="9"/>
  <c r="M12" i="9"/>
  <c r="L12" i="9"/>
  <c r="N13" i="9"/>
  <c r="M13" i="9"/>
  <c r="L13" i="9"/>
  <c r="N18" i="9"/>
  <c r="M18" i="9"/>
  <c r="L18" i="9"/>
  <c r="I18" i="9"/>
  <c r="Z8" i="5" l="1"/>
  <c r="Z10" i="5"/>
  <c r="X8" i="5"/>
  <c r="AC9" i="5"/>
  <c r="AB10" i="5"/>
  <c r="AA7" i="5"/>
  <c r="AC7" i="5"/>
  <c r="AB7" i="5"/>
  <c r="Y7" i="5"/>
  <c r="Y8" i="5"/>
  <c r="Y10" i="5"/>
  <c r="X9" i="5"/>
  <c r="Y9" i="5"/>
  <c r="AA9" i="5"/>
  <c r="AB9" i="5"/>
  <c r="K18" i="5"/>
  <c r="I18" i="5"/>
  <c r="K17" i="5"/>
  <c r="K16" i="5"/>
  <c r="K15" i="5"/>
  <c r="K14" i="5"/>
  <c r="K13" i="5"/>
  <c r="K12" i="5"/>
  <c r="K11" i="5"/>
  <c r="K10" i="5"/>
  <c r="K9" i="5"/>
  <c r="K8" i="5"/>
  <c r="K7" i="5"/>
  <c r="J18" i="5"/>
  <c r="J17" i="5"/>
  <c r="J16" i="5"/>
  <c r="J15" i="5"/>
  <c r="J14" i="5"/>
  <c r="J13" i="5"/>
  <c r="J12" i="5"/>
  <c r="J11" i="5"/>
  <c r="J10" i="5"/>
  <c r="J9" i="5"/>
  <c r="J8" i="5"/>
  <c r="J7" i="5"/>
  <c r="I17" i="5"/>
  <c r="I16" i="5"/>
  <c r="I15" i="5"/>
  <c r="I14" i="5"/>
  <c r="I13" i="5"/>
  <c r="I12" i="5"/>
  <c r="I11" i="5"/>
  <c r="I10" i="5"/>
  <c r="I9" i="5"/>
  <c r="I8" i="5"/>
  <c r="H7" i="5"/>
  <c r="G7" i="5"/>
  <c r="H18" i="5"/>
  <c r="H17" i="5"/>
  <c r="H16" i="5"/>
  <c r="H15" i="5"/>
  <c r="H14" i="5"/>
  <c r="H13" i="5"/>
  <c r="H12" i="5"/>
  <c r="H11" i="5"/>
  <c r="H10" i="5"/>
  <c r="H9" i="5"/>
  <c r="H8" i="5"/>
  <c r="G17" i="5"/>
  <c r="G16" i="5"/>
  <c r="G15" i="5"/>
  <c r="G14" i="5"/>
  <c r="G13" i="5"/>
  <c r="G12" i="5"/>
  <c r="G11" i="5"/>
  <c r="G10" i="5"/>
  <c r="G9" i="5"/>
  <c r="L9" i="5" s="1"/>
  <c r="G8" i="5"/>
  <c r="AC10" i="5" l="1"/>
  <c r="AA8" i="5"/>
  <c r="AB8" i="5"/>
  <c r="AA10" i="5"/>
  <c r="AC8" i="5"/>
  <c r="G18" i="5"/>
  <c r="N8" i="5"/>
  <c r="L8" i="5"/>
  <c r="M9" i="5"/>
  <c r="N9" i="5"/>
  <c r="M8" i="5"/>
  <c r="Q7" i="5"/>
  <c r="P7" i="5"/>
  <c r="O7" i="5"/>
  <c r="N7" i="5"/>
  <c r="M7" i="5"/>
  <c r="P13" i="5" l="1"/>
  <c r="O13" i="5"/>
  <c r="Q13" i="5"/>
  <c r="N11" i="5"/>
  <c r="M11" i="5"/>
  <c r="L11" i="5"/>
  <c r="N12" i="5"/>
  <c r="L12" i="5"/>
  <c r="M12" i="5"/>
  <c r="N14" i="5"/>
  <c r="M14" i="5"/>
  <c r="L14" i="5"/>
  <c r="N15" i="5"/>
  <c r="Q18" i="5" l="1"/>
  <c r="P18" i="5"/>
  <c r="O18" i="5"/>
  <c r="P15" i="5"/>
  <c r="Q15" i="5"/>
  <c r="O15" i="5"/>
  <c r="O8" i="5"/>
  <c r="P8" i="5"/>
  <c r="Q8" i="5"/>
  <c r="O17" i="5"/>
  <c r="Q17" i="5"/>
  <c r="P17" i="5"/>
  <c r="P16" i="5"/>
  <c r="Q16" i="5"/>
  <c r="O16" i="5"/>
  <c r="Q14" i="5"/>
  <c r="P14" i="5"/>
  <c r="O14" i="5"/>
  <c r="P12" i="5"/>
  <c r="Q12" i="5"/>
  <c r="O12" i="5"/>
  <c r="O11" i="5"/>
  <c r="Q11" i="5"/>
  <c r="P11" i="5"/>
  <c r="Q10" i="5"/>
  <c r="P10" i="5"/>
  <c r="O10" i="5"/>
  <c r="Q9" i="5"/>
  <c r="P9" i="5"/>
  <c r="O9" i="5"/>
  <c r="N18" i="5"/>
  <c r="M18" i="5"/>
  <c r="L18" i="5"/>
  <c r="N10" i="5"/>
  <c r="M10" i="5"/>
  <c r="L10" i="5"/>
  <c r="M15" i="5"/>
  <c r="L15" i="5"/>
  <c r="N17" i="5"/>
  <c r="M17" i="5"/>
  <c r="L17" i="5"/>
  <c r="L16" i="5"/>
  <c r="N16" i="5"/>
  <c r="M16" i="5"/>
  <c r="N13" i="5"/>
  <c r="M13" i="5"/>
  <c r="L13" i="5"/>
</calcChain>
</file>

<file path=xl/sharedStrings.xml><?xml version="1.0" encoding="utf-8"?>
<sst xmlns="http://schemas.openxmlformats.org/spreadsheetml/2006/main" count="216" uniqueCount="50">
  <si>
    <t>관리비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</si>
  <si>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</si>
  <si>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</si>
  <si>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</si>
  <si>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구분</t>
    <phoneticPr fontId="1" type="noConversion"/>
  </si>
  <si>
    <t>(단위 : 원)</t>
  </si>
  <si>
    <t>식  비</t>
    <phoneticPr fontId="1" type="noConversion"/>
  </si>
  <si>
    <t>1인실</t>
    <phoneticPr fontId="1" type="noConversion"/>
  </si>
  <si>
    <t>2인실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</si>
  <si>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</si>
  <si>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</si>
  <si>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</si>
  <si>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한밭관(입사시 징수액)</t>
    <phoneticPr fontId="1" type="noConversion"/>
  </si>
  <si>
    <t>한밭관(퇴사시 환불액)</t>
    <phoneticPr fontId="1" type="noConversion"/>
  </si>
  <si>
    <t>관리비</t>
  </si>
  <si>
    <t>식  비</t>
  </si>
  <si>
    <t>1인실</t>
  </si>
  <si>
    <t>1식</t>
  </si>
  <si>
    <t>2식</t>
  </si>
  <si>
    <t>3식</t>
  </si>
  <si>
    <t>2인실</t>
  </si>
  <si>
    <t>한밭관(분할납부 퇴사시 환불액)</t>
    <phoneticPr fontId="1" type="noConversion"/>
  </si>
  <si>
    <t>2식</t>
    <phoneticPr fontId="1" type="noConversion"/>
  </si>
  <si>
    <t xml:space="preserve"> 제2BTL관(입사시 징수액)</t>
    <phoneticPr fontId="1" type="noConversion"/>
  </si>
  <si>
    <t>제2BTL관(퇴사시 환불액) 계</t>
    <phoneticPr fontId="1" type="noConversion"/>
  </si>
  <si>
    <t>제2BTL관(분할납부 퇴사시 환불액) 계</t>
    <phoneticPr fontId="1" type="noConversion"/>
  </si>
  <si>
    <t xml:space="preserve"> 제1BTL관(입사시 징수액)</t>
    <phoneticPr fontId="1" type="noConversion"/>
  </si>
  <si>
    <t xml:space="preserve">제1BTL관(퇴사시 환불액) </t>
    <phoneticPr fontId="1" type="noConversion"/>
  </si>
  <si>
    <t xml:space="preserve">제1BTL관(분할납부 퇴사시 환불액) </t>
    <phoneticPr fontId="1" type="noConversion"/>
  </si>
  <si>
    <t>2025학년도 1학기 생활관비 징수 및 환불 조견표</t>
    <phoneticPr fontId="1" type="noConversion"/>
  </si>
  <si>
    <t>1주
(3.2.~3.8.)</t>
    <phoneticPr fontId="1" type="noConversion"/>
  </si>
  <si>
    <t>2주
(3.09.~3.15.)</t>
    <phoneticPr fontId="1" type="noConversion"/>
  </si>
  <si>
    <t>3주
(3.16.~3.22.)</t>
    <phoneticPr fontId="1" type="noConversion"/>
  </si>
  <si>
    <t>4주
(3.23.~3.29.)</t>
    <phoneticPr fontId="1" type="noConversion"/>
  </si>
  <si>
    <t>5주
(3.30.~4.5.)</t>
    <phoneticPr fontId="1" type="noConversion"/>
  </si>
  <si>
    <t>6주
(4.6.~4.12.)</t>
    <phoneticPr fontId="1" type="noConversion"/>
  </si>
  <si>
    <t>7주
(4.13.~4.19.)</t>
    <phoneticPr fontId="1" type="noConversion"/>
  </si>
  <si>
    <t>8주
(4.20.~4.26.)</t>
    <phoneticPr fontId="1" type="noConversion"/>
  </si>
  <si>
    <t>9주
(4.27.~5.3.)</t>
    <phoneticPr fontId="1" type="noConversion"/>
  </si>
  <si>
    <t>10주
(5.4.~5.10.)</t>
    <phoneticPr fontId="1" type="noConversion"/>
  </si>
  <si>
    <t>11주
(5.11.~5.17.)</t>
    <phoneticPr fontId="1" type="noConversion"/>
  </si>
  <si>
    <t>12주
(5.18.~5.24.)</t>
    <phoneticPr fontId="1" type="noConversion"/>
  </si>
  <si>
    <t>13주
(5.25.~5.31.)</t>
    <phoneticPr fontId="1" type="noConversion"/>
  </si>
  <si>
    <t>14주
(6.1.~6.7.)</t>
    <phoneticPr fontId="1" type="noConversion"/>
  </si>
  <si>
    <t>15주
(6.8.~6.14.)</t>
    <phoneticPr fontId="1" type="noConversion"/>
  </si>
  <si>
    <t>16주
(6.15.~6.22.)</t>
    <phoneticPr fontId="1" type="noConversion"/>
  </si>
  <si>
    <t>분할납부 환불액(관리비+식비)</t>
    <phoneticPr fontId="1" type="noConversion"/>
  </si>
  <si>
    <t xml:space="preserve"> 환불액(관리비+식비)</t>
    <phoneticPr fontId="1" type="noConversion"/>
  </si>
  <si>
    <t>1인실(관리비+식비)</t>
    <phoneticPr fontId="1" type="noConversion"/>
  </si>
  <si>
    <t>2인실(관리비+식비)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</si>
</sst>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8"/>
      <name val="맑은 고딕"/>
      <family val="3"/>
      <charset val="129"/>
    </font>
    <font>
      <u/>
      <sz val="9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b/>
      <sz val="9"/>
      <color rgb="FF0033CC"/>
      <name val="돋움"/>
      <family val="3"/>
      <charset val="129"/>
    </font>
    <font>
      <b/>
      <sz val="8"/>
      <color rgb="FF0033CC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돋움"/>
      <family val="3"/>
      <charset val="129"/>
    </font>
    <font>
      <sz val="8"/>
      <color rgb="FF0033CC"/>
      <name val="돋움"/>
      <family val="3"/>
      <charset val="129"/>
    </font>
    <font>
      <b/>
      <u/>
      <sz val="9"/>
      <color rgb="FF0033CC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medium">
        <color indexed="64"/>
      </right>
      <top style="thin">
        <color theme="1"/>
      </top>
      <bottom style="hair">
        <color theme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10" borderId="1" xfId="0" applyNumberFormat="1" applyFont="1" applyFill="1" applyBorder="1" applyAlignment="1">
      <alignment horizontal="center" vertical="center"/>
    </xf>
    <xf numFmtId="176" fontId="5" fillId="10" borderId="9" xfId="0" applyNumberFormat="1" applyFont="1" applyFill="1" applyBorder="1" applyAlignment="1">
      <alignment horizontal="center" vertical="center"/>
    </xf>
    <xf numFmtId="176" fontId="1" fillId="10" borderId="3" xfId="0" applyNumberFormat="1" applyFont="1" applyFill="1" applyBorder="1" applyAlignment="1">
      <alignment horizontal="center" vertical="center"/>
    </xf>
    <xf numFmtId="176" fontId="1" fillId="10" borderId="8" xfId="0" applyNumberFormat="1" applyFont="1" applyFill="1" applyBorder="1" applyAlignment="1">
      <alignment horizontal="center" vertical="center"/>
    </xf>
    <xf numFmtId="176" fontId="5" fillId="10" borderId="28" xfId="0" applyNumberFormat="1" applyFont="1" applyFill="1" applyBorder="1" applyAlignment="1">
      <alignment horizontal="center" vertical="center"/>
    </xf>
    <xf numFmtId="176" fontId="1" fillId="10" borderId="29" xfId="0" applyNumberFormat="1" applyFont="1" applyFill="1" applyBorder="1" applyAlignment="1">
      <alignment horizontal="center" vertical="center"/>
    </xf>
    <xf numFmtId="176" fontId="1" fillId="0" borderId="33" xfId="0" applyNumberFormat="1" applyFont="1" applyBorder="1">
      <alignment vertical="center"/>
    </xf>
    <xf numFmtId="176" fontId="1" fillId="0" borderId="34" xfId="0" applyNumberFormat="1" applyFont="1" applyBorder="1">
      <alignment vertical="center"/>
    </xf>
    <xf numFmtId="176" fontId="5" fillId="10" borderId="30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176" fontId="9" fillId="0" borderId="41" xfId="0" applyNumberFormat="1" applyFont="1" applyBorder="1">
      <alignment vertical="center"/>
    </xf>
    <xf numFmtId="176" fontId="6" fillId="0" borderId="41" xfId="0" applyNumberFormat="1" applyFont="1" applyBorder="1" applyAlignment="1">
      <alignment horizontal="right" vertical="center"/>
    </xf>
    <xf numFmtId="176" fontId="1" fillId="0" borderId="41" xfId="0" applyNumberFormat="1" applyFont="1" applyBorder="1">
      <alignment vertical="center"/>
    </xf>
    <xf numFmtId="176" fontId="7" fillId="4" borderId="41" xfId="0" applyNumberFormat="1" applyFont="1" applyFill="1" applyBorder="1">
      <alignment vertical="center"/>
    </xf>
    <xf numFmtId="176" fontId="1" fillId="4" borderId="41" xfId="0" applyNumberFormat="1" applyFont="1" applyFill="1" applyBorder="1">
      <alignment vertical="center"/>
    </xf>
    <xf numFmtId="176" fontId="6" fillId="4" borderId="41" xfId="0" applyNumberFormat="1" applyFont="1" applyFill="1" applyBorder="1">
      <alignment vertical="center"/>
    </xf>
    <xf numFmtId="176" fontId="1" fillId="0" borderId="42" xfId="0" applyNumberFormat="1" applyFont="1" applyBorder="1" applyAlignment="1">
      <alignment horizontal="right" vertical="center"/>
    </xf>
    <xf numFmtId="176" fontId="9" fillId="0" borderId="42" xfId="0" applyNumberFormat="1" applyFont="1" applyBorder="1">
      <alignment vertical="center"/>
    </xf>
    <xf numFmtId="176" fontId="6" fillId="0" borderId="42" xfId="0" applyNumberFormat="1" applyFont="1" applyBorder="1" applyAlignment="1">
      <alignment horizontal="right" vertical="center"/>
    </xf>
    <xf numFmtId="176" fontId="1" fillId="0" borderId="43" xfId="0" applyNumberFormat="1" applyFont="1" applyBorder="1" applyAlignment="1">
      <alignment horizontal="right" vertical="center"/>
    </xf>
    <xf numFmtId="176" fontId="9" fillId="0" borderId="43" xfId="0" applyNumberFormat="1" applyFont="1" applyBorder="1">
      <alignment vertical="center"/>
    </xf>
    <xf numFmtId="176" fontId="1" fillId="0" borderId="48" xfId="0" applyNumberFormat="1" applyFont="1" applyBorder="1" applyAlignment="1">
      <alignment horizontal="right" vertical="center"/>
    </xf>
    <xf numFmtId="176" fontId="9" fillId="0" borderId="48" xfId="0" applyNumberFormat="1" applyFont="1" applyBorder="1">
      <alignment vertical="center"/>
    </xf>
    <xf numFmtId="176" fontId="9" fillId="9" borderId="42" xfId="0" applyNumberFormat="1" applyFont="1" applyFill="1" applyBorder="1">
      <alignment vertical="center"/>
    </xf>
    <xf numFmtId="176" fontId="7" fillId="4" borderId="42" xfId="0" applyNumberFormat="1" applyFont="1" applyFill="1" applyBorder="1">
      <alignment vertical="center"/>
    </xf>
    <xf numFmtId="176" fontId="1" fillId="4" borderId="48" xfId="0" applyNumberFormat="1" applyFont="1" applyFill="1" applyBorder="1">
      <alignment vertical="center"/>
    </xf>
    <xf numFmtId="176" fontId="1" fillId="4" borderId="43" xfId="0" applyNumberFormat="1" applyFont="1" applyFill="1" applyBorder="1">
      <alignment vertical="center"/>
    </xf>
    <xf numFmtId="176" fontId="6" fillId="4" borderId="43" xfId="0" applyNumberFormat="1" applyFont="1" applyFill="1" applyBorder="1">
      <alignment vertical="center"/>
    </xf>
    <xf numFmtId="176" fontId="1" fillId="4" borderId="49" xfId="0" applyNumberFormat="1" applyFont="1" applyFill="1" applyBorder="1">
      <alignment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51" xfId="0" applyNumberFormat="1" applyFont="1" applyBorder="1">
      <alignment vertical="center"/>
    </xf>
    <xf numFmtId="176" fontId="6" fillId="0" borderId="54" xfId="0" applyNumberFormat="1" applyFont="1" applyBorder="1" applyAlignment="1">
      <alignment horizontal="right" vertical="center"/>
    </xf>
    <xf numFmtId="176" fontId="6" fillId="4" borderId="54" xfId="0" applyNumberFormat="1" applyFont="1" applyFill="1" applyBorder="1">
      <alignment vertical="center"/>
    </xf>
    <xf numFmtId="176" fontId="1" fillId="4" borderId="44" xfId="0" applyNumberFormat="1" applyFont="1" applyFill="1" applyBorder="1">
      <alignment vertical="center"/>
    </xf>
    <xf numFmtId="176" fontId="1" fillId="4" borderId="46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5" fillId="10" borderId="0" xfId="0" applyNumberFormat="1" applyFont="1" applyFill="1" applyBorder="1" applyAlignment="1">
      <alignment horizontal="center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right" vertical="center"/>
    </xf>
    <xf numFmtId="176" fontId="1" fillId="0" borderId="54" xfId="0" applyNumberFormat="1" applyFont="1" applyBorder="1">
      <alignment vertical="center"/>
    </xf>
    <xf numFmtId="176" fontId="2" fillId="5" borderId="62" xfId="0" applyNumberFormat="1" applyFont="1" applyFill="1" applyBorder="1" applyAlignment="1">
      <alignment horizontal="center" vertical="center" wrapText="1"/>
    </xf>
    <xf numFmtId="176" fontId="2" fillId="5" borderId="63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6" xfId="0" applyNumberFormat="1" applyFont="1" applyBorder="1" applyAlignment="1">
      <alignment horizontal="right" vertical="center"/>
    </xf>
    <xf numFmtId="176" fontId="1" fillId="4" borderId="54" xfId="0" applyNumberFormat="1" applyFont="1" applyFill="1" applyBorder="1">
      <alignment vertical="center"/>
    </xf>
    <xf numFmtId="176" fontId="1" fillId="4" borderId="55" xfId="0" applyNumberFormat="1" applyFont="1" applyFill="1" applyBorder="1">
      <alignment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1" fillId="0" borderId="70" xfId="0" applyNumberFormat="1" applyFont="1" applyBorder="1" applyAlignment="1">
      <alignment horizontal="right" vertical="center"/>
    </xf>
    <xf numFmtId="176" fontId="2" fillId="7" borderId="80" xfId="0" applyNumberFormat="1" applyFont="1" applyFill="1" applyBorder="1" applyAlignment="1">
      <alignment horizontal="center" vertical="center" wrapText="1"/>
    </xf>
    <xf numFmtId="176" fontId="2" fillId="6" borderId="80" xfId="0" applyNumberFormat="1" applyFont="1" applyFill="1" applyBorder="1" applyAlignment="1">
      <alignment horizontal="center" vertical="center" wrapText="1"/>
    </xf>
    <xf numFmtId="176" fontId="2" fillId="8" borderId="80" xfId="0" applyNumberFormat="1" applyFont="1" applyFill="1" applyBorder="1" applyAlignment="1">
      <alignment horizontal="center" vertical="center" wrapText="1"/>
    </xf>
    <xf numFmtId="176" fontId="2" fillId="8" borderId="81" xfId="0" applyNumberFormat="1" applyFont="1" applyFill="1" applyBorder="1" applyAlignment="1">
      <alignment horizontal="center" vertical="center" wrapText="1"/>
    </xf>
    <xf numFmtId="176" fontId="1" fillId="0" borderId="76" xfId="0" applyNumberFormat="1" applyFont="1" applyBorder="1" applyAlignment="1">
      <alignment horizontal="right" vertical="center"/>
    </xf>
    <xf numFmtId="176" fontId="1" fillId="0" borderId="77" xfId="0" applyNumberFormat="1" applyFont="1" applyBorder="1" applyAlignment="1">
      <alignment horizontal="right" vertical="center"/>
    </xf>
    <xf numFmtId="176" fontId="1" fillId="0" borderId="82" xfId="0" applyNumberFormat="1" applyFont="1" applyBorder="1" applyAlignment="1">
      <alignment horizontal="right" vertical="center"/>
    </xf>
    <xf numFmtId="176" fontId="2" fillId="7" borderId="78" xfId="0" applyNumberFormat="1" applyFont="1" applyFill="1" applyBorder="1" applyAlignment="1">
      <alignment horizontal="center" vertical="center" wrapText="1"/>
    </xf>
    <xf numFmtId="176" fontId="1" fillId="0" borderId="71" xfId="0" applyNumberFormat="1" applyFont="1" applyBorder="1" applyAlignment="1">
      <alignment horizontal="right" vertical="center"/>
    </xf>
    <xf numFmtId="176" fontId="1" fillId="0" borderId="72" xfId="0" applyNumberFormat="1" applyFont="1" applyBorder="1" applyAlignment="1">
      <alignment horizontal="right" vertical="center"/>
    </xf>
    <xf numFmtId="176" fontId="1" fillId="0" borderId="73" xfId="0" applyNumberFormat="1" applyFont="1" applyBorder="1" applyAlignment="1">
      <alignment horizontal="right" vertical="center"/>
    </xf>
    <xf numFmtId="176" fontId="1" fillId="0" borderId="77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1" fillId="0" borderId="86" xfId="0" applyNumberFormat="1" applyFont="1" applyBorder="1" applyAlignment="1">
      <alignment horizontal="right" vertical="center"/>
    </xf>
    <xf numFmtId="176" fontId="1" fillId="0" borderId="82" xfId="0" applyNumberFormat="1" applyFont="1" applyBorder="1">
      <alignment vertical="center"/>
    </xf>
    <xf numFmtId="176" fontId="6" fillId="4" borderId="90" xfId="0" applyNumberFormat="1" applyFont="1" applyFill="1" applyBorder="1">
      <alignment vertical="center"/>
    </xf>
    <xf numFmtId="176" fontId="1" fillId="4" borderId="90" xfId="0" applyNumberFormat="1" applyFont="1" applyFill="1" applyBorder="1">
      <alignment vertical="center"/>
    </xf>
    <xf numFmtId="176" fontId="6" fillId="4" borderId="76" xfId="0" applyNumberFormat="1" applyFont="1" applyFill="1" applyBorder="1">
      <alignment vertical="center"/>
    </xf>
    <xf numFmtId="176" fontId="6" fillId="4" borderId="77" xfId="0" applyNumberFormat="1" applyFont="1" applyFill="1" applyBorder="1">
      <alignment vertical="center"/>
    </xf>
    <xf numFmtId="176" fontId="1" fillId="4" borderId="36" xfId="0" applyNumberFormat="1" applyFont="1" applyFill="1" applyBorder="1">
      <alignment vertical="center"/>
    </xf>
    <xf numFmtId="176" fontId="1" fillId="4" borderId="35" xfId="0" applyNumberFormat="1" applyFont="1" applyFill="1" applyBorder="1">
      <alignment vertical="center"/>
    </xf>
    <xf numFmtId="176" fontId="1" fillId="4" borderId="91" xfId="0" applyNumberFormat="1" applyFont="1" applyFill="1" applyBorder="1">
      <alignment vertical="center"/>
    </xf>
    <xf numFmtId="176" fontId="2" fillId="6" borderId="78" xfId="0" applyNumberFormat="1" applyFont="1" applyFill="1" applyBorder="1" applyAlignment="1">
      <alignment horizontal="center" vertical="center" wrapText="1"/>
    </xf>
    <xf numFmtId="176" fontId="2" fillId="7" borderId="81" xfId="0" applyNumberFormat="1" applyFont="1" applyFill="1" applyBorder="1" applyAlignment="1">
      <alignment horizontal="center" vertical="center" wrapText="1"/>
    </xf>
    <xf numFmtId="176" fontId="9" fillId="9" borderId="77" xfId="0" applyNumberFormat="1" applyFont="1" applyFill="1" applyBorder="1">
      <alignment vertical="center"/>
    </xf>
    <xf numFmtId="176" fontId="6" fillId="0" borderId="76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right" vertical="center"/>
    </xf>
    <xf numFmtId="176" fontId="2" fillId="6" borderId="85" xfId="0" applyNumberFormat="1" applyFont="1" applyFill="1" applyBorder="1" applyAlignment="1">
      <alignment horizontal="center" vertical="center" wrapText="1"/>
    </xf>
    <xf numFmtId="176" fontId="7" fillId="4" borderId="19" xfId="0" applyNumberFormat="1" applyFont="1" applyFill="1" applyBorder="1">
      <alignment vertical="center"/>
    </xf>
    <xf numFmtId="176" fontId="2" fillId="8" borderId="83" xfId="0" applyNumberFormat="1" applyFont="1" applyFill="1" applyBorder="1" applyAlignment="1">
      <alignment horizontal="center" vertical="center" wrapText="1"/>
    </xf>
    <xf numFmtId="176" fontId="1" fillId="4" borderId="72" xfId="0" applyNumberFormat="1" applyFont="1" applyFill="1" applyBorder="1">
      <alignment vertical="center"/>
    </xf>
    <xf numFmtId="176" fontId="6" fillId="4" borderId="71" xfId="0" applyNumberFormat="1" applyFont="1" applyFill="1" applyBorder="1">
      <alignment vertical="center"/>
    </xf>
    <xf numFmtId="176" fontId="6" fillId="4" borderId="72" xfId="0" applyNumberFormat="1" applyFont="1" applyFill="1" applyBorder="1">
      <alignment vertical="center"/>
    </xf>
    <xf numFmtId="176" fontId="7" fillId="4" borderId="72" xfId="0" applyNumberFormat="1" applyFont="1" applyFill="1" applyBorder="1">
      <alignment vertical="center"/>
    </xf>
    <xf numFmtId="176" fontId="6" fillId="4" borderId="74" xfId="0" applyNumberFormat="1" applyFont="1" applyFill="1" applyBorder="1">
      <alignment vertical="center"/>
    </xf>
    <xf numFmtId="176" fontId="6" fillId="4" borderId="6" xfId="0" applyNumberFormat="1" applyFont="1" applyFill="1" applyBorder="1" applyAlignment="1">
      <alignment horizontal="right" vertical="center"/>
    </xf>
    <xf numFmtId="176" fontId="6" fillId="4" borderId="42" xfId="0" applyNumberFormat="1" applyFont="1" applyFill="1" applyBorder="1" applyAlignment="1">
      <alignment horizontal="right" vertical="center"/>
    </xf>
    <xf numFmtId="176" fontId="6" fillId="4" borderId="89" xfId="0" applyNumberFormat="1" applyFont="1" applyFill="1" applyBorder="1" applyAlignment="1">
      <alignment horizontal="right" vertical="center"/>
    </xf>
    <xf numFmtId="176" fontId="6" fillId="4" borderId="11" xfId="0" applyNumberFormat="1" applyFont="1" applyFill="1" applyBorder="1" applyAlignment="1">
      <alignment horizontal="right" vertical="center"/>
    </xf>
    <xf numFmtId="176" fontId="6" fillId="4" borderId="41" xfId="0" applyNumberFormat="1" applyFont="1" applyFill="1" applyBorder="1" applyAlignment="1">
      <alignment horizontal="right" vertical="center"/>
    </xf>
    <xf numFmtId="176" fontId="6" fillId="4" borderId="90" xfId="0" applyNumberFormat="1" applyFont="1" applyFill="1" applyBorder="1" applyAlignment="1">
      <alignment horizontal="right" vertical="center"/>
    </xf>
    <xf numFmtId="176" fontId="6" fillId="4" borderId="0" xfId="0" applyNumberFormat="1" applyFont="1" applyFill="1" applyBorder="1" applyAlignment="1">
      <alignment horizontal="right" vertical="center"/>
    </xf>
    <xf numFmtId="176" fontId="6" fillId="4" borderId="21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12" fillId="4" borderId="41" xfId="0" applyNumberFormat="1" applyFont="1" applyFill="1" applyBorder="1">
      <alignment vertical="center"/>
    </xf>
    <xf numFmtId="176" fontId="9" fillId="4" borderId="54" xfId="0" applyNumberFormat="1" applyFont="1" applyFill="1" applyBorder="1" applyAlignment="1">
      <alignment horizontal="right" vertical="center"/>
    </xf>
    <xf numFmtId="176" fontId="9" fillId="4" borderId="41" xfId="0" applyNumberFormat="1" applyFont="1" applyFill="1" applyBorder="1" applyAlignment="1">
      <alignment horizontal="right" vertical="center"/>
    </xf>
    <xf numFmtId="176" fontId="9" fillId="4" borderId="75" xfId="0" applyNumberFormat="1" applyFont="1" applyFill="1" applyBorder="1" applyAlignment="1">
      <alignment horizontal="right" vertical="center"/>
    </xf>
    <xf numFmtId="176" fontId="1" fillId="0" borderId="47" xfId="0" applyNumberFormat="1" applyFont="1" applyBorder="1">
      <alignment vertical="center"/>
    </xf>
    <xf numFmtId="176" fontId="1" fillId="0" borderId="45" xfId="0" applyNumberFormat="1" applyFont="1" applyBorder="1">
      <alignment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2" fillId="4" borderId="42" xfId="0" applyNumberFormat="1" applyFont="1" applyFill="1" applyBorder="1">
      <alignment vertical="center"/>
    </xf>
    <xf numFmtId="176" fontId="1" fillId="4" borderId="40" xfId="0" applyNumberFormat="1" applyFont="1" applyFill="1" applyBorder="1" applyAlignment="1">
      <alignment horizontal="right" vertical="center"/>
    </xf>
    <xf numFmtId="176" fontId="1" fillId="4" borderId="42" xfId="0" applyNumberFormat="1" applyFont="1" applyFill="1" applyBorder="1" applyAlignment="1">
      <alignment horizontal="right" vertical="center"/>
    </xf>
    <xf numFmtId="176" fontId="1" fillId="4" borderId="79" xfId="0" applyNumberFormat="1" applyFont="1" applyFill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2" fillId="4" borderId="19" xfId="0" applyNumberFormat="1" applyFont="1" applyFill="1" applyBorder="1">
      <alignment vertical="center"/>
    </xf>
    <xf numFmtId="176" fontId="9" fillId="4" borderId="20" xfId="0" applyNumberFormat="1" applyFont="1" applyFill="1" applyBorder="1" applyAlignment="1">
      <alignment horizontal="right" vertical="center"/>
    </xf>
    <xf numFmtId="176" fontId="9" fillId="4" borderId="19" xfId="0" applyNumberFormat="1" applyFont="1" applyFill="1" applyBorder="1" applyAlignment="1">
      <alignment horizontal="right" vertical="center"/>
    </xf>
    <xf numFmtId="176" fontId="9" fillId="4" borderId="87" xfId="0" applyNumberFormat="1" applyFont="1" applyFill="1" applyBorder="1" applyAlignment="1">
      <alignment horizontal="right" vertical="center"/>
    </xf>
    <xf numFmtId="176" fontId="1" fillId="4" borderId="53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/>
    </xf>
    <xf numFmtId="176" fontId="9" fillId="4" borderId="41" xfId="0" applyNumberFormat="1" applyFont="1" applyFill="1" applyBorder="1">
      <alignment vertical="center"/>
    </xf>
    <xf numFmtId="176" fontId="9" fillId="4" borderId="77" xfId="0" applyNumberFormat="1" applyFont="1" applyFill="1" applyBorder="1">
      <alignment vertical="center"/>
    </xf>
    <xf numFmtId="176" fontId="6" fillId="4" borderId="36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92" xfId="0" applyNumberFormat="1" applyFont="1" applyFill="1" applyBorder="1" applyAlignment="1">
      <alignment horizontal="right" vertical="center"/>
    </xf>
    <xf numFmtId="176" fontId="1" fillId="4" borderId="54" xfId="0" applyNumberFormat="1" applyFont="1" applyFill="1" applyBorder="1" applyAlignment="1">
      <alignment horizontal="right" vertical="center"/>
    </xf>
    <xf numFmtId="176" fontId="1" fillId="4" borderId="41" xfId="0" applyNumberFormat="1" applyFont="1" applyFill="1" applyBorder="1" applyAlignment="1">
      <alignment horizontal="right" vertical="center"/>
    </xf>
    <xf numFmtId="176" fontId="1" fillId="4" borderId="46" xfId="0" applyNumberFormat="1" applyFont="1" applyFill="1" applyBorder="1" applyAlignment="1">
      <alignment horizontal="right" vertical="center"/>
    </xf>
    <xf numFmtId="176" fontId="9" fillId="4" borderId="48" xfId="0" applyNumberFormat="1" applyFont="1" applyFill="1" applyBorder="1">
      <alignment vertical="center"/>
    </xf>
    <xf numFmtId="176" fontId="1" fillId="4" borderId="55" xfId="0" applyNumberFormat="1" applyFont="1" applyFill="1" applyBorder="1" applyAlignment="1">
      <alignment horizontal="right" vertical="center"/>
    </xf>
    <xf numFmtId="176" fontId="1" fillId="4" borderId="48" xfId="0" applyNumberFormat="1" applyFont="1" applyFill="1" applyBorder="1" applyAlignment="1">
      <alignment horizontal="right" vertical="center"/>
    </xf>
    <xf numFmtId="176" fontId="1" fillId="4" borderId="49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13" fillId="10" borderId="9" xfId="0" applyNumberFormat="1" applyFont="1" applyFill="1" applyBorder="1" applyAlignment="1">
      <alignment horizontal="center" vertical="center" shrinkToFit="1"/>
    </xf>
    <xf numFmtId="176" fontId="8" fillId="10" borderId="41" xfId="0" applyNumberFormat="1" applyFont="1" applyFill="1" applyBorder="1" applyAlignment="1">
      <alignment horizontal="center" vertical="center" shrinkToFit="1"/>
    </xf>
    <xf numFmtId="176" fontId="13" fillId="10" borderId="41" xfId="0" applyNumberFormat="1" applyFont="1" applyFill="1" applyBorder="1" applyAlignment="1">
      <alignment horizontal="center" vertical="center" shrinkToFit="1"/>
    </xf>
    <xf numFmtId="176" fontId="8" fillId="10" borderId="28" xfId="0" applyNumberFormat="1" applyFont="1" applyFill="1" applyBorder="1" applyAlignment="1">
      <alignment horizontal="center" vertical="center" shrinkToFit="1"/>
    </xf>
    <xf numFmtId="176" fontId="13" fillId="10" borderId="26" xfId="0" applyNumberFormat="1" applyFont="1" applyFill="1" applyBorder="1" applyAlignment="1">
      <alignment horizontal="center" vertical="center" shrinkToFit="1"/>
    </xf>
    <xf numFmtId="176" fontId="13" fillId="10" borderId="23" xfId="0" applyNumberFormat="1" applyFont="1" applyFill="1" applyBorder="1" applyAlignment="1">
      <alignment horizontal="center" vertical="center" shrinkToFit="1"/>
    </xf>
    <xf numFmtId="176" fontId="9" fillId="10" borderId="29" xfId="0" applyNumberFormat="1" applyFont="1" applyFill="1" applyBorder="1" applyAlignment="1">
      <alignment horizontal="center" vertical="center"/>
    </xf>
    <xf numFmtId="176" fontId="9" fillId="10" borderId="4" xfId="0" applyNumberFormat="1" applyFont="1" applyFill="1" applyBorder="1" applyAlignment="1">
      <alignment horizontal="center" vertical="center"/>
    </xf>
    <xf numFmtId="176" fontId="9" fillId="0" borderId="40" xfId="0" applyNumberFormat="1" applyFont="1" applyBorder="1">
      <alignment vertical="center"/>
    </xf>
    <xf numFmtId="176" fontId="1" fillId="10" borderId="0" xfId="0" applyNumberFormat="1" applyFont="1" applyFill="1" applyBorder="1" applyAlignment="1">
      <alignment horizontal="center" vertical="center"/>
    </xf>
    <xf numFmtId="176" fontId="1" fillId="10" borderId="30" xfId="0" applyNumberFormat="1" applyFont="1" applyFill="1" applyBorder="1" applyAlignment="1">
      <alignment horizontal="center" vertical="center"/>
    </xf>
    <xf numFmtId="176" fontId="9" fillId="0" borderId="96" xfId="0" applyNumberFormat="1" applyFont="1" applyBorder="1">
      <alignment vertical="center"/>
    </xf>
    <xf numFmtId="176" fontId="2" fillId="5" borderId="61" xfId="0" applyNumberFormat="1" applyFont="1" applyFill="1" applyBorder="1" applyAlignment="1">
      <alignment horizontal="center" vertical="center" wrapText="1"/>
    </xf>
    <xf numFmtId="176" fontId="6" fillId="0" borderId="53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97" xfId="0" applyNumberFormat="1" applyFont="1" applyBorder="1" applyAlignment="1">
      <alignment horizontal="right" vertical="center"/>
    </xf>
    <xf numFmtId="176" fontId="6" fillId="0" borderId="98" xfId="0" applyNumberFormat="1" applyFont="1" applyBorder="1" applyAlignment="1">
      <alignment horizontal="right" vertical="center"/>
    </xf>
    <xf numFmtId="176" fontId="2" fillId="5" borderId="64" xfId="0" applyNumberFormat="1" applyFont="1" applyFill="1" applyBorder="1" applyAlignment="1">
      <alignment horizontal="center" vertical="center" wrapText="1"/>
    </xf>
    <xf numFmtId="176" fontId="6" fillId="0" borderId="55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99" xfId="0" applyNumberFormat="1" applyFont="1" applyBorder="1" applyAlignment="1">
      <alignment horizontal="right" vertical="center"/>
    </xf>
    <xf numFmtId="176" fontId="1" fillId="4" borderId="42" xfId="0" applyNumberFormat="1" applyFont="1" applyFill="1" applyBorder="1">
      <alignment vertical="center"/>
    </xf>
    <xf numFmtId="176" fontId="1" fillId="0" borderId="100" xfId="0" applyNumberFormat="1" applyFont="1" applyBorder="1">
      <alignment vertical="center"/>
    </xf>
    <xf numFmtId="176" fontId="1" fillId="0" borderId="101" xfId="0" applyNumberFormat="1" applyFont="1" applyBorder="1">
      <alignment vertical="center"/>
    </xf>
    <xf numFmtId="176" fontId="1" fillId="0" borderId="19" xfId="0" applyNumberFormat="1" applyFont="1" applyBorder="1">
      <alignment vertical="center"/>
    </xf>
    <xf numFmtId="176" fontId="1" fillId="0" borderId="102" xfId="0" applyNumberFormat="1" applyFont="1" applyBorder="1">
      <alignment vertical="center"/>
    </xf>
    <xf numFmtId="176" fontId="1" fillId="0" borderId="103" xfId="0" applyNumberFormat="1" applyFont="1" applyBorder="1">
      <alignment vertical="center"/>
    </xf>
    <xf numFmtId="176" fontId="1" fillId="0" borderId="104" xfId="0" applyNumberFormat="1" applyFont="1" applyBorder="1">
      <alignment vertical="center"/>
    </xf>
    <xf numFmtId="176" fontId="1" fillId="0" borderId="105" xfId="0" applyNumberFormat="1" applyFont="1" applyBorder="1">
      <alignment vertical="center"/>
    </xf>
    <xf numFmtId="176" fontId="9" fillId="0" borderId="58" xfId="0" applyNumberFormat="1" applyFont="1" applyBorder="1">
      <alignment vertical="center"/>
    </xf>
    <xf numFmtId="176" fontId="9" fillId="0" borderId="46" xfId="0" applyNumberFormat="1" applyFont="1" applyBorder="1">
      <alignment vertical="center"/>
    </xf>
    <xf numFmtId="176" fontId="9" fillId="0" borderId="109" xfId="0" applyNumberFormat="1" applyFont="1" applyBorder="1">
      <alignment vertical="center"/>
    </xf>
    <xf numFmtId="176" fontId="9" fillId="0" borderId="86" xfId="0" applyNumberFormat="1" applyFont="1" applyBorder="1">
      <alignment vertical="center"/>
    </xf>
    <xf numFmtId="176" fontId="9" fillId="0" borderId="110" xfId="0" applyNumberFormat="1" applyFont="1" applyBorder="1">
      <alignment vertical="center"/>
    </xf>
    <xf numFmtId="176" fontId="9" fillId="0" borderId="44" xfId="0" applyNumberFormat="1" applyFont="1" applyBorder="1">
      <alignment vertical="center"/>
    </xf>
    <xf numFmtId="176" fontId="9" fillId="0" borderId="111" xfId="0" applyNumberFormat="1" applyFont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12" xfId="0" applyNumberFormat="1" applyFont="1" applyBorder="1">
      <alignment vertical="center"/>
    </xf>
    <xf numFmtId="176" fontId="9" fillId="0" borderId="70" xfId="0" applyNumberFormat="1" applyFont="1" applyBorder="1">
      <alignment vertical="center"/>
    </xf>
    <xf numFmtId="176" fontId="6" fillId="4" borderId="110" xfId="0" applyNumberFormat="1" applyFont="1" applyFill="1" applyBorder="1">
      <alignment vertical="center"/>
    </xf>
    <xf numFmtId="176" fontId="6" fillId="4" borderId="44" xfId="0" applyNumberFormat="1" applyFont="1" applyFill="1" applyBorder="1">
      <alignment vertical="center"/>
    </xf>
    <xf numFmtId="176" fontId="6" fillId="4" borderId="58" xfId="0" applyNumberFormat="1" applyFont="1" applyFill="1" applyBorder="1">
      <alignment vertical="center"/>
    </xf>
    <xf numFmtId="176" fontId="6" fillId="4" borderId="46" xfId="0" applyNumberFormat="1" applyFont="1" applyFill="1" applyBorder="1">
      <alignment vertical="center"/>
    </xf>
    <xf numFmtId="176" fontId="1" fillId="4" borderId="58" xfId="0" applyNumberFormat="1" applyFont="1" applyFill="1" applyBorder="1">
      <alignment vertical="center"/>
    </xf>
    <xf numFmtId="176" fontId="1" fillId="4" borderId="111" xfId="0" applyNumberFormat="1" applyFont="1" applyFill="1" applyBorder="1">
      <alignment vertical="center"/>
    </xf>
    <xf numFmtId="176" fontId="8" fillId="10" borderId="58" xfId="0" applyNumberFormat="1" applyFont="1" applyFill="1" applyBorder="1" applyAlignment="1">
      <alignment horizontal="center" vertical="center" shrinkToFit="1"/>
    </xf>
    <xf numFmtId="176" fontId="13" fillId="10" borderId="46" xfId="0" applyNumberFormat="1" applyFont="1" applyFill="1" applyBorder="1" applyAlignment="1">
      <alignment horizontal="center" vertical="center" shrinkToFit="1"/>
    </xf>
    <xf numFmtId="176" fontId="9" fillId="4" borderId="58" xfId="0" applyNumberFormat="1" applyFont="1" applyFill="1" applyBorder="1">
      <alignment vertical="center"/>
    </xf>
    <xf numFmtId="176" fontId="9" fillId="4" borderId="46" xfId="0" applyNumberFormat="1" applyFont="1" applyFill="1" applyBorder="1">
      <alignment vertical="center"/>
    </xf>
    <xf numFmtId="176" fontId="9" fillId="4" borderId="111" xfId="0" applyNumberFormat="1" applyFont="1" applyFill="1" applyBorder="1">
      <alignment vertical="center"/>
    </xf>
    <xf numFmtId="176" fontId="9" fillId="4" borderId="49" xfId="0" applyNumberFormat="1" applyFont="1" applyFill="1" applyBorder="1">
      <alignment vertical="center"/>
    </xf>
    <xf numFmtId="176" fontId="12" fillId="4" borderId="112" xfId="0" applyNumberFormat="1" applyFont="1" applyFill="1" applyBorder="1">
      <alignment vertical="center"/>
    </xf>
    <xf numFmtId="176" fontId="12" fillId="4" borderId="70" xfId="0" applyNumberFormat="1" applyFont="1" applyFill="1" applyBorder="1">
      <alignment vertical="center"/>
    </xf>
    <xf numFmtId="176" fontId="12" fillId="4" borderId="58" xfId="0" applyNumberFormat="1" applyFont="1" applyFill="1" applyBorder="1">
      <alignment vertical="center"/>
    </xf>
    <xf numFmtId="176" fontId="12" fillId="4" borderId="46" xfId="0" applyNumberFormat="1" applyFont="1" applyFill="1" applyBorder="1">
      <alignment vertical="center"/>
    </xf>
    <xf numFmtId="176" fontId="12" fillId="4" borderId="109" xfId="0" applyNumberFormat="1" applyFont="1" applyFill="1" applyBorder="1">
      <alignment vertical="center"/>
    </xf>
    <xf numFmtId="176" fontId="12" fillId="4" borderId="86" xfId="0" applyNumberFormat="1" applyFont="1" applyFill="1" applyBorder="1">
      <alignment vertical="center"/>
    </xf>
    <xf numFmtId="176" fontId="1" fillId="4" borderId="110" xfId="0" applyNumberFormat="1" applyFont="1" applyFill="1" applyBorder="1">
      <alignment vertical="center"/>
    </xf>
    <xf numFmtId="176" fontId="1" fillId="4" borderId="112" xfId="0" applyNumberFormat="1" applyFont="1" applyFill="1" applyBorder="1">
      <alignment vertical="center"/>
    </xf>
    <xf numFmtId="176" fontId="8" fillId="10" borderId="116" xfId="0" applyNumberFormat="1" applyFont="1" applyFill="1" applyBorder="1" applyAlignment="1">
      <alignment horizontal="center" vertical="center"/>
    </xf>
    <xf numFmtId="176" fontId="9" fillId="9" borderId="114" xfId="0" applyNumberFormat="1" applyFont="1" applyFill="1" applyBorder="1">
      <alignment vertical="center"/>
    </xf>
    <xf numFmtId="176" fontId="9" fillId="9" borderId="115" xfId="0" applyNumberFormat="1" applyFont="1" applyFill="1" applyBorder="1">
      <alignment vertical="center"/>
    </xf>
    <xf numFmtId="176" fontId="9" fillId="9" borderId="112" xfId="0" applyNumberFormat="1" applyFont="1" applyFill="1" applyBorder="1">
      <alignment vertical="center"/>
    </xf>
    <xf numFmtId="176" fontId="9" fillId="9" borderId="70" xfId="0" applyNumberFormat="1" applyFont="1" applyFill="1" applyBorder="1">
      <alignment vertical="center"/>
    </xf>
    <xf numFmtId="176" fontId="1" fillId="4" borderId="108" xfId="0" applyNumberFormat="1" applyFont="1" applyFill="1" applyBorder="1">
      <alignment vertical="center"/>
    </xf>
    <xf numFmtId="176" fontId="1" fillId="4" borderId="84" xfId="0" applyNumberFormat="1" applyFont="1" applyFill="1" applyBorder="1">
      <alignment vertical="center"/>
    </xf>
    <xf numFmtId="176" fontId="6" fillId="0" borderId="57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3" xfId="0" applyNumberFormat="1" applyFont="1" applyBorder="1" applyAlignment="1">
      <alignment horizontal="right" vertical="center"/>
    </xf>
    <xf numFmtId="176" fontId="6" fillId="4" borderId="121" xfId="0" applyNumberFormat="1" applyFont="1" applyFill="1" applyBorder="1">
      <alignment vertical="center"/>
    </xf>
    <xf numFmtId="176" fontId="6" fillId="4" borderId="11" xfId="0" applyNumberFormat="1" applyFont="1" applyFill="1" applyBorder="1">
      <alignment vertical="center"/>
    </xf>
    <xf numFmtId="176" fontId="1" fillId="4" borderId="11" xfId="0" applyNumberFormat="1" applyFont="1" applyFill="1" applyBorder="1">
      <alignment vertical="center"/>
    </xf>
    <xf numFmtId="176" fontId="8" fillId="10" borderId="123" xfId="0" applyNumberFormat="1" applyFont="1" applyFill="1" applyBorder="1" applyAlignment="1">
      <alignment horizontal="center" vertical="center"/>
    </xf>
    <xf numFmtId="176" fontId="8" fillId="10" borderId="1" xfId="0" applyNumberFormat="1" applyFont="1" applyFill="1" applyBorder="1" applyAlignment="1">
      <alignment horizontal="center" vertical="center" shrinkToFit="1"/>
    </xf>
    <xf numFmtId="176" fontId="13" fillId="10" borderId="107" xfId="0" applyNumberFormat="1" applyFont="1" applyFill="1" applyBorder="1" applyAlignment="1">
      <alignment horizontal="center" vertical="center" shrinkToFit="1"/>
    </xf>
    <xf numFmtId="176" fontId="9" fillId="0" borderId="56" xfId="0" applyNumberFormat="1" applyFont="1" applyBorder="1">
      <alignment vertical="center"/>
    </xf>
    <xf numFmtId="176" fontId="9" fillId="0" borderId="97" xfId="0" applyNumberFormat="1" applyFont="1" applyBorder="1">
      <alignment vertical="center"/>
    </xf>
    <xf numFmtId="176" fontId="9" fillId="0" borderId="125" xfId="0" applyNumberFormat="1" applyFont="1" applyBorder="1">
      <alignment vertical="center"/>
    </xf>
    <xf numFmtId="176" fontId="9" fillId="0" borderId="88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126" xfId="0" applyNumberFormat="1" applyFont="1" applyBorder="1">
      <alignment vertical="center"/>
    </xf>
    <xf numFmtId="176" fontId="9" fillId="4" borderId="114" xfId="0" applyNumberFormat="1" applyFont="1" applyFill="1" applyBorder="1">
      <alignment vertical="center"/>
    </xf>
    <xf numFmtId="176" fontId="9" fillId="4" borderId="115" xfId="0" applyNumberFormat="1" applyFont="1" applyFill="1" applyBorder="1">
      <alignment vertical="center"/>
    </xf>
    <xf numFmtId="176" fontId="7" fillId="4" borderId="112" xfId="0" applyNumberFormat="1" applyFont="1" applyFill="1" applyBorder="1">
      <alignment vertical="center"/>
    </xf>
    <xf numFmtId="176" fontId="7" fillId="4" borderId="70" xfId="0" applyNumberFormat="1" applyFont="1" applyFill="1" applyBorder="1">
      <alignment vertical="center"/>
    </xf>
    <xf numFmtId="176" fontId="7" fillId="4" borderId="58" xfId="0" applyNumberFormat="1" applyFont="1" applyFill="1" applyBorder="1">
      <alignment vertical="center"/>
    </xf>
    <xf numFmtId="176" fontId="7" fillId="4" borderId="46" xfId="0" applyNumberFormat="1" applyFont="1" applyFill="1" applyBorder="1">
      <alignment vertical="center"/>
    </xf>
    <xf numFmtId="176" fontId="7" fillId="4" borderId="109" xfId="0" applyNumberFormat="1" applyFont="1" applyFill="1" applyBorder="1">
      <alignment vertical="center"/>
    </xf>
    <xf numFmtId="176" fontId="7" fillId="4" borderId="115" xfId="0" applyNumberFormat="1" applyFont="1" applyFill="1" applyBorder="1">
      <alignment vertical="center"/>
    </xf>
    <xf numFmtId="176" fontId="7" fillId="4" borderId="108" xfId="0" applyNumberFormat="1" applyFont="1" applyFill="1" applyBorder="1">
      <alignment vertical="center"/>
    </xf>
    <xf numFmtId="176" fontId="7" fillId="4" borderId="84" xfId="0" applyNumberFormat="1" applyFont="1" applyFill="1" applyBorder="1">
      <alignment vertical="center"/>
    </xf>
    <xf numFmtId="176" fontId="8" fillId="10" borderId="3" xfId="0" applyNumberFormat="1" applyFont="1" applyFill="1" applyBorder="1" applyAlignment="1">
      <alignment horizontal="center" vertical="center" shrinkToFit="1"/>
    </xf>
    <xf numFmtId="176" fontId="1" fillId="0" borderId="58" xfId="0" applyNumberFormat="1" applyFont="1" applyBorder="1">
      <alignment vertical="center"/>
    </xf>
    <xf numFmtId="176" fontId="1" fillId="0" borderId="109" xfId="0" applyNumberFormat="1" applyFont="1" applyBorder="1">
      <alignment vertical="center"/>
    </xf>
    <xf numFmtId="176" fontId="1" fillId="4" borderId="70" xfId="0" applyNumberFormat="1" applyFont="1" applyFill="1" applyBorder="1" applyAlignment="1">
      <alignment horizontal="right" vertical="center"/>
    </xf>
    <xf numFmtId="176" fontId="9" fillId="4" borderId="46" xfId="0" applyNumberFormat="1" applyFont="1" applyFill="1" applyBorder="1" applyAlignment="1">
      <alignment horizontal="right" vertical="center"/>
    </xf>
    <xf numFmtId="176" fontId="9" fillId="4" borderId="86" xfId="0" applyNumberFormat="1" applyFont="1" applyFill="1" applyBorder="1" applyAlignment="1">
      <alignment horizontal="right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3" borderId="65" xfId="0" applyNumberFormat="1" applyFont="1" applyFill="1" applyBorder="1" applyAlignment="1">
      <alignment horizontal="center" vertical="center"/>
    </xf>
    <xf numFmtId="176" fontId="3" fillId="3" borderId="66" xfId="0" applyNumberFormat="1" applyFont="1" applyFill="1" applyBorder="1" applyAlignment="1">
      <alignment horizontal="center" vertical="center"/>
    </xf>
    <xf numFmtId="176" fontId="3" fillId="3" borderId="94" xfId="0" applyNumberFormat="1" applyFont="1" applyFill="1" applyBorder="1" applyAlignment="1">
      <alignment horizontal="center" vertical="center"/>
    </xf>
    <xf numFmtId="176" fontId="11" fillId="10" borderId="59" xfId="0" applyNumberFormat="1" applyFont="1" applyFill="1" applyBorder="1" applyAlignment="1">
      <alignment horizontal="center" vertical="center"/>
    </xf>
    <xf numFmtId="176" fontId="8" fillId="10" borderId="56" xfId="0" applyNumberFormat="1" applyFont="1" applyFill="1" applyBorder="1" applyAlignment="1">
      <alignment horizontal="center" vertical="center"/>
    </xf>
    <xf numFmtId="176" fontId="8" fillId="10" borderId="57" xfId="0" applyNumberFormat="1" applyFont="1" applyFill="1" applyBorder="1" applyAlignment="1">
      <alignment horizontal="center" vertical="center"/>
    </xf>
    <xf numFmtId="176" fontId="8" fillId="10" borderId="97" xfId="0" applyNumberFormat="1" applyFont="1" applyFill="1" applyBorder="1" applyAlignment="1">
      <alignment horizontal="center" vertical="center"/>
    </xf>
    <xf numFmtId="176" fontId="3" fillId="10" borderId="119" xfId="0" applyNumberFormat="1" applyFont="1" applyFill="1" applyBorder="1" applyAlignment="1">
      <alignment horizontal="center" vertical="center"/>
    </xf>
    <xf numFmtId="176" fontId="3" fillId="10" borderId="120" xfId="0" applyNumberFormat="1" applyFont="1" applyFill="1" applyBorder="1" applyAlignment="1">
      <alignment horizontal="center" vertical="center"/>
    </xf>
    <xf numFmtId="176" fontId="8" fillId="10" borderId="122" xfId="0" applyNumberFormat="1" applyFont="1" applyFill="1" applyBorder="1" applyAlignment="1">
      <alignment horizontal="center" vertical="center"/>
    </xf>
    <xf numFmtId="176" fontId="8" fillId="10" borderId="59" xfId="0" applyNumberFormat="1" applyFont="1" applyFill="1" applyBorder="1" applyAlignment="1">
      <alignment horizontal="center" vertical="center"/>
    </xf>
    <xf numFmtId="176" fontId="8" fillId="10" borderId="60" xfId="0" applyNumberFormat="1" applyFont="1" applyFill="1" applyBorder="1" applyAlignment="1">
      <alignment horizontal="center" vertical="center"/>
    </xf>
    <xf numFmtId="176" fontId="11" fillId="10" borderId="31" xfId="0" applyNumberFormat="1" applyFont="1" applyFill="1" applyBorder="1" applyAlignment="1">
      <alignment horizontal="center" vertical="center"/>
    </xf>
    <xf numFmtId="176" fontId="11" fillId="10" borderId="10" xfId="0" applyNumberFormat="1" applyFont="1" applyFill="1" applyBorder="1" applyAlignment="1">
      <alignment horizontal="center" vertical="center"/>
    </xf>
    <xf numFmtId="176" fontId="8" fillId="10" borderId="10" xfId="0" applyNumberFormat="1" applyFont="1" applyFill="1" applyBorder="1" applyAlignment="1">
      <alignment horizontal="center" vertical="center"/>
    </xf>
    <xf numFmtId="176" fontId="8" fillId="10" borderId="106" xfId="0" applyNumberFormat="1" applyFont="1" applyFill="1" applyBorder="1" applyAlignment="1">
      <alignment horizontal="center" vertical="center"/>
    </xf>
    <xf numFmtId="176" fontId="8" fillId="10" borderId="37" xfId="0" applyNumberFormat="1" applyFont="1" applyFill="1" applyBorder="1" applyAlignment="1">
      <alignment horizontal="center" vertical="center"/>
    </xf>
    <xf numFmtId="176" fontId="8" fillId="10" borderId="38" xfId="0" applyNumberFormat="1" applyFont="1" applyFill="1" applyBorder="1" applyAlignment="1">
      <alignment horizontal="center" vertical="center"/>
    </xf>
    <xf numFmtId="176" fontId="8" fillId="10" borderId="124" xfId="0" applyNumberFormat="1" applyFont="1" applyFill="1" applyBorder="1" applyAlignment="1">
      <alignment horizontal="center" vertical="center"/>
    </xf>
    <xf numFmtId="176" fontId="8" fillId="10" borderId="117" xfId="0" applyNumberFormat="1" applyFont="1" applyFill="1" applyBorder="1" applyAlignment="1">
      <alignment horizontal="center" vertical="center"/>
    </xf>
    <xf numFmtId="176" fontId="13" fillId="10" borderId="26" xfId="0" applyNumberFormat="1" applyFont="1" applyFill="1" applyBorder="1" applyAlignment="1">
      <alignment horizontal="center" vertical="center"/>
    </xf>
    <xf numFmtId="176" fontId="13" fillId="10" borderId="25" xfId="0" applyNumberFormat="1" applyFont="1" applyFill="1" applyBorder="1" applyAlignment="1">
      <alignment horizontal="center" vertical="center"/>
    </xf>
    <xf numFmtId="176" fontId="13" fillId="10" borderId="9" xfId="0" applyNumberFormat="1" applyFont="1" applyFill="1" applyBorder="1" applyAlignment="1">
      <alignment horizontal="center" vertical="center"/>
    </xf>
    <xf numFmtId="176" fontId="13" fillId="10" borderId="30" xfId="0" applyNumberFormat="1" applyFont="1" applyFill="1" applyBorder="1" applyAlignment="1">
      <alignment horizontal="center" vertical="center"/>
    </xf>
    <xf numFmtId="176" fontId="13" fillId="10" borderId="107" xfId="0" applyNumberFormat="1" applyFont="1" applyFill="1" applyBorder="1" applyAlignment="1">
      <alignment horizontal="center" vertical="center"/>
    </xf>
    <xf numFmtId="176" fontId="13" fillId="10" borderId="118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10" borderId="7" xfId="0" applyNumberFormat="1" applyFont="1" applyFill="1" applyBorder="1" applyAlignment="1">
      <alignment horizontal="center" vertical="center"/>
    </xf>
    <xf numFmtId="176" fontId="6" fillId="10" borderId="12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10" borderId="5" xfId="0" applyNumberFormat="1" applyFont="1" applyFill="1" applyBorder="1" applyAlignment="1">
      <alignment horizontal="center" vertical="center"/>
    </xf>
    <xf numFmtId="176" fontId="6" fillId="10" borderId="0" xfId="0" applyNumberFormat="1" applyFont="1" applyFill="1" applyBorder="1" applyAlignment="1">
      <alignment horizontal="center" vertical="center"/>
    </xf>
    <xf numFmtId="176" fontId="6" fillId="10" borderId="16" xfId="0" applyNumberFormat="1" applyFont="1" applyFill="1" applyBorder="1" applyAlignment="1">
      <alignment horizontal="center" vertical="center"/>
    </xf>
    <xf numFmtId="176" fontId="6" fillId="10" borderId="9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10" borderId="11" xfId="0" applyNumberFormat="1" applyFont="1" applyFill="1" applyBorder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/>
    </xf>
    <xf numFmtId="176" fontId="11" fillId="10" borderId="14" xfId="0" applyNumberFormat="1" applyFont="1" applyFill="1" applyBorder="1" applyAlignment="1">
      <alignment horizontal="center" vertical="center"/>
    </xf>
    <xf numFmtId="176" fontId="1" fillId="10" borderId="5" xfId="0" applyNumberFormat="1" applyFont="1" applyFill="1" applyBorder="1" applyAlignment="1">
      <alignment horizontal="center" vertical="center"/>
    </xf>
    <xf numFmtId="176" fontId="8" fillId="10" borderId="2" xfId="0" applyNumberFormat="1" applyFont="1" applyFill="1" applyBorder="1" applyAlignment="1">
      <alignment horizontal="center" vertical="center"/>
    </xf>
    <xf numFmtId="176" fontId="8" fillId="10" borderId="13" xfId="0" applyNumberFormat="1" applyFont="1" applyFill="1" applyBorder="1" applyAlignment="1">
      <alignment horizontal="center" vertical="center"/>
    </xf>
    <xf numFmtId="176" fontId="8" fillId="10" borderId="31" xfId="0" applyNumberFormat="1" applyFont="1" applyFill="1" applyBorder="1" applyAlignment="1">
      <alignment horizontal="center" vertical="center"/>
    </xf>
    <xf numFmtId="176" fontId="1" fillId="10" borderId="41" xfId="0" applyNumberFormat="1" applyFont="1" applyFill="1" applyBorder="1" applyAlignment="1">
      <alignment horizontal="center" vertical="center"/>
    </xf>
    <xf numFmtId="176" fontId="11" fillId="10" borderId="18" xfId="0" applyNumberFormat="1" applyFont="1" applyFill="1" applyBorder="1" applyAlignment="1">
      <alignment horizontal="center" vertical="center"/>
    </xf>
    <xf numFmtId="176" fontId="8" fillId="10" borderId="1" xfId="0" applyNumberFormat="1" applyFont="1" applyFill="1" applyBorder="1" applyAlignment="1">
      <alignment horizontal="center" vertical="center"/>
    </xf>
    <xf numFmtId="176" fontId="8" fillId="10" borderId="28" xfId="0" applyNumberFormat="1" applyFont="1" applyFill="1" applyBorder="1" applyAlignment="1">
      <alignment horizontal="center" vertical="center"/>
    </xf>
    <xf numFmtId="176" fontId="1" fillId="10" borderId="16" xfId="0" applyNumberFormat="1" applyFont="1" applyFill="1" applyBorder="1" applyAlignment="1">
      <alignment horizontal="center" vertical="center"/>
    </xf>
    <xf numFmtId="176" fontId="1" fillId="10" borderId="32" xfId="0" applyNumberFormat="1" applyFont="1" applyFill="1" applyBorder="1" applyAlignment="1">
      <alignment horizontal="center" vertical="center"/>
    </xf>
    <xf numFmtId="176" fontId="1" fillId="10" borderId="54" xfId="0" applyNumberFormat="1" applyFont="1" applyFill="1" applyBorder="1" applyAlignment="1">
      <alignment horizontal="center" vertical="center"/>
    </xf>
    <xf numFmtId="176" fontId="1" fillId="10" borderId="17" xfId="0" applyNumberFormat="1" applyFont="1" applyFill="1" applyBorder="1" applyAlignment="1">
      <alignment horizontal="center" vertical="center"/>
    </xf>
    <xf numFmtId="176" fontId="8" fillId="10" borderId="58" xfId="0" applyNumberFormat="1" applyFont="1" applyFill="1" applyBorder="1" applyAlignment="1">
      <alignment horizontal="center" vertical="center"/>
    </xf>
    <xf numFmtId="176" fontId="8" fillId="10" borderId="41" xfId="0" applyNumberFormat="1" applyFont="1" applyFill="1" applyBorder="1" applyAlignment="1">
      <alignment horizontal="center" vertical="center"/>
    </xf>
    <xf numFmtId="176" fontId="8" fillId="10" borderId="46" xfId="0" applyNumberFormat="1" applyFont="1" applyFill="1" applyBorder="1" applyAlignment="1">
      <alignment horizontal="center" vertical="center"/>
    </xf>
    <xf numFmtId="176" fontId="11" fillId="10" borderId="54" xfId="0" applyNumberFormat="1" applyFont="1" applyFill="1" applyBorder="1" applyAlignment="1">
      <alignment horizontal="center" vertical="center"/>
    </xf>
    <xf numFmtId="176" fontId="11" fillId="10" borderId="41" xfId="0" applyNumberFormat="1" applyFont="1" applyFill="1" applyBorder="1" applyAlignment="1">
      <alignment horizontal="center" vertical="center"/>
    </xf>
    <xf numFmtId="176" fontId="8" fillId="10" borderId="24" xfId="0" applyNumberFormat="1" applyFont="1" applyFill="1" applyBorder="1" applyAlignment="1">
      <alignment horizontal="center" vertical="center"/>
    </xf>
    <xf numFmtId="176" fontId="3" fillId="3" borderId="68" xfId="0" applyNumberFormat="1" applyFont="1" applyFill="1" applyBorder="1" applyAlignment="1">
      <alignment horizontal="center" vertical="center"/>
    </xf>
    <xf numFmtId="176" fontId="11" fillId="10" borderId="56" xfId="0" applyNumberFormat="1" applyFont="1" applyFill="1" applyBorder="1" applyAlignment="1">
      <alignment horizontal="center" vertical="center"/>
    </xf>
    <xf numFmtId="176" fontId="11" fillId="10" borderId="57" xfId="0" applyNumberFormat="1" applyFont="1" applyFill="1" applyBorder="1" applyAlignment="1">
      <alignment horizontal="center" vertical="center"/>
    </xf>
    <xf numFmtId="176" fontId="3" fillId="10" borderId="59" xfId="0" applyNumberFormat="1" applyFont="1" applyFill="1" applyBorder="1" applyAlignment="1">
      <alignment horizontal="center" vertical="center"/>
    </xf>
    <xf numFmtId="176" fontId="3" fillId="10" borderId="0" xfId="0" applyNumberFormat="1" applyFont="1" applyFill="1" applyBorder="1" applyAlignment="1">
      <alignment horizontal="center" vertical="center"/>
    </xf>
    <xf numFmtId="176" fontId="3" fillId="10" borderId="4" xfId="0" applyNumberFormat="1" applyFont="1" applyFill="1" applyBorder="1" applyAlignment="1">
      <alignment horizontal="center" vertical="center"/>
    </xf>
    <xf numFmtId="176" fontId="11" fillId="10" borderId="2" xfId="0" applyNumberFormat="1" applyFont="1" applyFill="1" applyBorder="1" applyAlignment="1">
      <alignment horizontal="center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1" fillId="10" borderId="15" xfId="0" applyNumberFormat="1" applyFont="1" applyFill="1" applyBorder="1" applyAlignment="1">
      <alignment horizontal="center" vertical="center"/>
    </xf>
    <xf numFmtId="176" fontId="1" fillId="10" borderId="27" xfId="0" applyNumberFormat="1" applyFont="1" applyFill="1" applyBorder="1" applyAlignment="1">
      <alignment horizontal="center" vertical="center"/>
    </xf>
    <xf numFmtId="176" fontId="1" fillId="10" borderId="126" xfId="0" applyNumberFormat="1" applyFont="1" applyFill="1" applyBorder="1" applyAlignment="1">
      <alignment horizontal="center" vertical="center"/>
    </xf>
    <xf numFmtId="176" fontId="8" fillId="10" borderId="22" xfId="0" applyNumberFormat="1" applyFont="1" applyFill="1" applyBorder="1" applyAlignment="1">
      <alignment horizontal="center" vertical="center"/>
    </xf>
    <xf numFmtId="176" fontId="8" fillId="10" borderId="3" xfId="0" applyNumberFormat="1" applyFont="1" applyFill="1" applyBorder="1" applyAlignment="1">
      <alignment horizontal="center" vertical="center"/>
    </xf>
    <xf numFmtId="176" fontId="8" fillId="10" borderId="29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10" borderId="57" xfId="0" applyNumberFormat="1" applyFont="1" applyFill="1" applyBorder="1" applyAlignment="1">
      <alignment horizontal="center" vertical="center"/>
    </xf>
    <xf numFmtId="176" fontId="11" fillId="10" borderId="46" xfId="0" applyNumberFormat="1" applyFont="1" applyFill="1" applyBorder="1" applyAlignment="1">
      <alignment horizontal="center" vertical="center"/>
    </xf>
    <xf numFmtId="176" fontId="1" fillId="10" borderId="46" xfId="0" applyNumberFormat="1" applyFont="1" applyFill="1" applyBorder="1" applyAlignment="1">
      <alignment horizontal="center" vertical="center"/>
    </xf>
    <xf numFmtId="176" fontId="3" fillId="10" borderId="113" xfId="0" applyNumberFormat="1" applyFont="1" applyFill="1" applyBorder="1" applyAlignment="1">
      <alignment horizontal="center" vertical="center"/>
    </xf>
    <xf numFmtId="176" fontId="8" fillId="10" borderId="111" xfId="0" applyNumberFormat="1" applyFont="1" applyFill="1" applyBorder="1" applyAlignment="1">
      <alignment horizontal="center" vertical="center" shrinkToFit="1"/>
    </xf>
    <xf numFmtId="176" fontId="8" fillId="10" borderId="48" xfId="0" applyNumberFormat="1" applyFont="1" applyFill="1" applyBorder="1" applyAlignment="1">
      <alignment horizontal="center" vertical="center" shrinkToFit="1"/>
    </xf>
    <xf numFmtId="176" fontId="13" fillId="10" borderId="48" xfId="0" applyNumberFormat="1" applyFont="1" applyFill="1" applyBorder="1" applyAlignment="1">
      <alignment horizontal="center" vertical="center" shrinkToFit="1"/>
    </xf>
    <xf numFmtId="176" fontId="13" fillId="10" borderId="49" xfId="0" applyNumberFormat="1" applyFont="1" applyFill="1" applyBorder="1" applyAlignment="1">
      <alignment horizontal="center" vertical="center" shrinkToFit="1"/>
    </xf>
    <xf numFmtId="176" fontId="1" fillId="10" borderId="55" xfId="0" applyNumberFormat="1" applyFont="1" applyFill="1" applyBorder="1" applyAlignment="1">
      <alignment horizontal="center" vertical="center"/>
    </xf>
    <xf numFmtId="176" fontId="1" fillId="10" borderId="48" xfId="0" applyNumberFormat="1" applyFont="1" applyFill="1" applyBorder="1" applyAlignment="1">
      <alignment horizontal="center" vertical="center"/>
    </xf>
    <xf numFmtId="176" fontId="1" fillId="10" borderId="49" xfId="0" applyNumberFormat="1" applyFont="1" applyFill="1" applyBorder="1" applyAlignment="1">
      <alignment horizontal="center" vertical="center"/>
    </xf>
    <xf numFmtId="176" fontId="1" fillId="0" borderId="112" xfId="0" applyNumberFormat="1" applyFont="1" applyBorder="1">
      <alignment vertical="center"/>
    </xf>
    <xf numFmtId="176" fontId="1" fillId="0" borderId="42" xfId="0" applyNumberFormat="1" applyFont="1" applyBorder="1">
      <alignment vertical="center"/>
    </xf>
    <xf numFmtId="176" fontId="13" fillId="10" borderId="8" xfId="0" applyNumberFormat="1" applyFont="1" applyFill="1" applyBorder="1" applyAlignment="1">
      <alignment horizontal="center" vertical="center"/>
    </xf>
    <xf numFmtId="176" fontId="13" fillId="10" borderId="127" xfId="0" applyNumberFormat="1" applyFont="1" applyFill="1" applyBorder="1" applyAlignment="1">
      <alignment horizontal="center" vertical="center"/>
    </xf>
    <xf numFmtId="176" fontId="8" fillId="10" borderId="67" xfId="0" applyNumberFormat="1" applyFont="1" applyFill="1" applyBorder="1" applyAlignment="1">
      <alignment horizontal="center" vertical="center"/>
    </xf>
    <xf numFmtId="176" fontId="10" fillId="10" borderId="2" xfId="0" applyNumberFormat="1" applyFont="1" applyFill="1" applyBorder="1" applyAlignment="1">
      <alignment horizontal="center" vertical="center" shrinkToFit="1"/>
    </xf>
    <xf numFmtId="176" fontId="10" fillId="10" borderId="13" xfId="0" applyNumberFormat="1" applyFont="1" applyFill="1" applyBorder="1" applyAlignment="1">
      <alignment horizontal="center" vertical="center" shrinkToFit="1"/>
    </xf>
    <xf numFmtId="176" fontId="10" fillId="10" borderId="128" xfId="0" applyNumberFormat="1" applyFont="1" applyFill="1" applyBorder="1" applyAlignment="1">
      <alignment horizontal="center" vertical="center" shrinkToFit="1"/>
    </xf>
    <xf numFmtId="176" fontId="10" fillId="10" borderId="18" xfId="0" applyNumberFormat="1" applyFont="1" applyFill="1" applyBorder="1" applyAlignment="1">
      <alignment horizontal="center" vertical="center" shrinkToFit="1"/>
    </xf>
    <xf numFmtId="176" fontId="13" fillId="10" borderId="8" xfId="0" applyNumberFormat="1" applyFont="1" applyFill="1" applyBorder="1" applyAlignment="1">
      <alignment horizontal="center" vertical="center" shrinkToFit="1"/>
    </xf>
    <xf numFmtId="176" fontId="13" fillId="10" borderId="127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26" xfId="0" applyNumberFormat="1" applyFont="1" applyFill="1" applyBorder="1" applyAlignment="1">
      <alignment horizontal="center" vertical="center"/>
    </xf>
    <xf numFmtId="176" fontId="9" fillId="4" borderId="125" xfId="0" applyNumberFormat="1" applyFont="1" applyFill="1" applyBorder="1">
      <alignment vertical="center"/>
    </xf>
    <xf numFmtId="176" fontId="9" fillId="4" borderId="42" xfId="0" applyNumberFormat="1" applyFont="1" applyFill="1" applyBorder="1">
      <alignment vertical="center"/>
    </xf>
    <xf numFmtId="176" fontId="9" fillId="4" borderId="88" xfId="0" applyNumberFormat="1" applyFont="1" applyFill="1" applyBorder="1">
      <alignment vertical="center"/>
    </xf>
    <xf numFmtId="176" fontId="1" fillId="4" borderId="43" xfId="0" applyNumberFormat="1" applyFont="1" applyFill="1" applyBorder="1" applyAlignment="1">
      <alignment horizontal="right" vertical="center"/>
    </xf>
    <xf numFmtId="176" fontId="1" fillId="4" borderId="44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B4DA-087E-45CD-A06B-4F95B261874B}">
  <sheetPr>
    <pageSetUpPr fitToPage="1"/>
  </sheetPr>
  <dimension ref="A1:AD23"/>
  <sheetViews>
    <sheetView tabSelected="1" zoomScale="115" zoomScaleNormal="115" workbookViewId="0">
      <selection sqref="A1:AC1"/>
    </sheetView>
  </sheetViews>
  <sheetFormatPr defaultColWidth="8.88671875" defaultRowHeight="11.25" x14ac:dyDescent="0.15"/>
  <cols>
    <col min="1" max="1" width="10.44140625" style="1" customWidth="1"/>
    <col min="2" max="2" width="7.88671875" style="1" bestFit="1" customWidth="1"/>
    <col min="3" max="6" width="6.5546875" style="1" customWidth="1"/>
    <col min="7" max="7" width="8.77734375" style="1" bestFit="1" customWidth="1"/>
    <col min="8" max="11" width="7.33203125" style="1" bestFit="1" customWidth="1"/>
    <col min="12" max="12" width="7.88671875" style="1" bestFit="1" customWidth="1"/>
    <col min="13" max="14" width="7.88671875" style="1" customWidth="1"/>
    <col min="15" max="15" width="6.5546875" style="1" customWidth="1"/>
    <col min="16" max="17" width="7.88671875" style="1" customWidth="1"/>
    <col min="18" max="18" width="9.21875" style="1" customWidth="1"/>
    <col min="19" max="20" width="7.33203125" style="1" bestFit="1" customWidth="1"/>
    <col min="21" max="21" width="6.5546875" style="1" customWidth="1"/>
    <col min="22" max="23" width="7.33203125" style="1" bestFit="1" customWidth="1"/>
    <col min="24" max="29" width="6.5546875" style="1" customWidth="1"/>
    <col min="30" max="16384" width="8.88671875" style="1"/>
  </cols>
  <sheetData>
    <row r="1" spans="1:30" ht="33" customHeight="1" x14ac:dyDescent="0.15">
      <c r="A1" s="279" t="s">
        <v>29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</row>
    <row r="2" spans="1:30" ht="15" customHeight="1" thickBot="1" x14ac:dyDescent="0.2">
      <c r="A2" s="316" t="s">
        <v>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43"/>
    </row>
    <row r="3" spans="1:30" ht="20.100000000000001" customHeight="1" x14ac:dyDescent="0.15">
      <c r="A3" s="242" t="s">
        <v>4</v>
      </c>
      <c r="B3" s="304" t="s">
        <v>26</v>
      </c>
      <c r="C3" s="304"/>
      <c r="D3" s="304"/>
      <c r="E3" s="304"/>
      <c r="F3" s="304"/>
      <c r="G3" s="246" t="s">
        <v>27</v>
      </c>
      <c r="H3" s="247"/>
      <c r="I3" s="247"/>
      <c r="J3" s="247"/>
      <c r="K3" s="247"/>
      <c r="L3" s="247"/>
      <c r="M3" s="247"/>
      <c r="N3" s="247"/>
      <c r="O3" s="247"/>
      <c r="P3" s="247"/>
      <c r="Q3" s="248"/>
      <c r="R3" s="317" t="s">
        <v>4</v>
      </c>
      <c r="S3" s="246" t="s">
        <v>28</v>
      </c>
      <c r="T3" s="247"/>
      <c r="U3" s="247"/>
      <c r="V3" s="247"/>
      <c r="W3" s="247"/>
      <c r="X3" s="247"/>
      <c r="Y3" s="247"/>
      <c r="Z3" s="247"/>
      <c r="AA3" s="247"/>
      <c r="AB3" s="247"/>
      <c r="AC3" s="248"/>
    </row>
    <row r="4" spans="1:30" ht="23.25" customHeight="1" x14ac:dyDescent="0.15">
      <c r="A4" s="243"/>
      <c r="B4" s="282" t="s">
        <v>0</v>
      </c>
      <c r="C4" s="283"/>
      <c r="D4" s="255" t="s">
        <v>6</v>
      </c>
      <c r="E4" s="255"/>
      <c r="F4" s="255"/>
      <c r="G4" s="285" t="s">
        <v>0</v>
      </c>
      <c r="H4" s="286"/>
      <c r="I4" s="287" t="s">
        <v>6</v>
      </c>
      <c r="J4" s="256"/>
      <c r="K4" s="257"/>
      <c r="L4" s="282" t="s">
        <v>48</v>
      </c>
      <c r="M4" s="282"/>
      <c r="N4" s="283"/>
      <c r="O4" s="282" t="s">
        <v>49</v>
      </c>
      <c r="P4" s="282"/>
      <c r="Q4" s="289"/>
      <c r="R4" s="281"/>
      <c r="S4" s="296" t="s">
        <v>14</v>
      </c>
      <c r="T4" s="297"/>
      <c r="U4" s="297" t="s">
        <v>15</v>
      </c>
      <c r="V4" s="297"/>
      <c r="W4" s="298"/>
      <c r="X4" s="299" t="s">
        <v>48</v>
      </c>
      <c r="Y4" s="300"/>
      <c r="Z4" s="300"/>
      <c r="AA4" s="300" t="s">
        <v>49</v>
      </c>
      <c r="AB4" s="300"/>
      <c r="AC4" s="318"/>
    </row>
    <row r="5" spans="1:30" ht="13.5" customHeight="1" x14ac:dyDescent="0.15">
      <c r="A5" s="243"/>
      <c r="B5" s="44" t="s">
        <v>7</v>
      </c>
      <c r="C5" s="6" t="s">
        <v>8</v>
      </c>
      <c r="D5" s="10" t="s">
        <v>1</v>
      </c>
      <c r="E5" s="3" t="s">
        <v>2</v>
      </c>
      <c r="F5" s="44" t="s">
        <v>3</v>
      </c>
      <c r="G5" s="290" t="s">
        <v>7</v>
      </c>
      <c r="H5" s="291" t="s">
        <v>8</v>
      </c>
      <c r="I5" s="264" t="s">
        <v>1</v>
      </c>
      <c r="J5" s="264" t="s">
        <v>2</v>
      </c>
      <c r="K5" s="266" t="s">
        <v>3</v>
      </c>
      <c r="L5" s="284" t="s">
        <v>1</v>
      </c>
      <c r="M5" s="292" t="s">
        <v>2</v>
      </c>
      <c r="N5" s="293" t="s">
        <v>3</v>
      </c>
      <c r="O5" s="284" t="s">
        <v>1</v>
      </c>
      <c r="P5" s="292" t="s">
        <v>2</v>
      </c>
      <c r="Q5" s="295" t="s">
        <v>3</v>
      </c>
      <c r="R5" s="281"/>
      <c r="S5" s="187" t="s">
        <v>16</v>
      </c>
      <c r="T5" s="143" t="s">
        <v>20</v>
      </c>
      <c r="U5" s="144" t="s">
        <v>17</v>
      </c>
      <c r="V5" s="144" t="s">
        <v>2</v>
      </c>
      <c r="W5" s="188" t="s">
        <v>19</v>
      </c>
      <c r="X5" s="294" t="s">
        <v>17</v>
      </c>
      <c r="Y5" s="288" t="s">
        <v>18</v>
      </c>
      <c r="Z5" s="288" t="s">
        <v>19</v>
      </c>
      <c r="AA5" s="288" t="s">
        <v>17</v>
      </c>
      <c r="AB5" s="288" t="s">
        <v>18</v>
      </c>
      <c r="AC5" s="319" t="s">
        <v>19</v>
      </c>
    </row>
    <row r="6" spans="1:30" ht="14.25" customHeight="1" thickBot="1" x14ac:dyDescent="0.2">
      <c r="A6" s="302"/>
      <c r="B6" s="239">
        <v>1146000</v>
      </c>
      <c r="C6" s="7">
        <v>661000</v>
      </c>
      <c r="D6" s="5">
        <v>387520</v>
      </c>
      <c r="E6" s="5">
        <v>718060</v>
      </c>
      <c r="F6" s="239">
        <v>925740</v>
      </c>
      <c r="G6" s="314"/>
      <c r="H6" s="315"/>
      <c r="I6" s="330"/>
      <c r="J6" s="330"/>
      <c r="K6" s="331"/>
      <c r="L6" s="309"/>
      <c r="M6" s="310"/>
      <c r="N6" s="311"/>
      <c r="O6" s="309"/>
      <c r="P6" s="310"/>
      <c r="Q6" s="312"/>
      <c r="R6" s="320"/>
      <c r="S6" s="321">
        <f>ROUNDUP(B6/2,-1)</f>
        <v>573000</v>
      </c>
      <c r="T6" s="322">
        <f>ROUNDUP(C6/2,-1)</f>
        <v>330500</v>
      </c>
      <c r="U6" s="323">
        <f>ROUNDUP(D6/2,-1)</f>
        <v>193760</v>
      </c>
      <c r="V6" s="323">
        <f>ROUNDUP(E6/2,-1)</f>
        <v>359030</v>
      </c>
      <c r="W6" s="324">
        <f>ROUNDUP(F6/2,-1)</f>
        <v>462870</v>
      </c>
      <c r="X6" s="325"/>
      <c r="Y6" s="326"/>
      <c r="Z6" s="326"/>
      <c r="AA6" s="326"/>
      <c r="AB6" s="326"/>
      <c r="AC6" s="327"/>
    </row>
    <row r="7" spans="1:30" ht="25.5" customHeight="1" x14ac:dyDescent="0.15">
      <c r="A7" s="49" t="s">
        <v>30</v>
      </c>
      <c r="B7" s="53">
        <f>B6/16*16</f>
        <v>1146000</v>
      </c>
      <c r="C7" s="22">
        <f t="shared" ref="C7:F7" si="0">C6/16*16</f>
        <v>661000</v>
      </c>
      <c r="D7" s="22">
        <f t="shared" si="0"/>
        <v>387520</v>
      </c>
      <c r="E7" s="22">
        <f t="shared" si="0"/>
        <v>718060</v>
      </c>
      <c r="F7" s="13">
        <f t="shared" si="0"/>
        <v>925740</v>
      </c>
      <c r="G7" s="179">
        <f>B8</f>
        <v>1074370</v>
      </c>
      <c r="H7" s="23">
        <f t="shared" ref="G7:K18" si="1">C8</f>
        <v>619680</v>
      </c>
      <c r="I7" s="23">
        <f t="shared" si="1"/>
        <v>363300</v>
      </c>
      <c r="J7" s="23">
        <f t="shared" si="1"/>
        <v>673180</v>
      </c>
      <c r="K7" s="180">
        <f t="shared" si="1"/>
        <v>867880</v>
      </c>
      <c r="L7" s="22">
        <f>ROUNDDOWN(G7+I7,-1)</f>
        <v>1437670</v>
      </c>
      <c r="M7" s="22">
        <f>ROUNDDOWN(G7+J7,-1)</f>
        <v>1747550</v>
      </c>
      <c r="N7" s="22">
        <f>ROUNDDOWN(G7+K7,-1)</f>
        <v>1942250</v>
      </c>
      <c r="O7" s="22">
        <f>ROUNDDOWN(H7+I7,-1)</f>
        <v>982980</v>
      </c>
      <c r="P7" s="22">
        <f>ROUNDDOWN(H7+J7,-1)</f>
        <v>1292860</v>
      </c>
      <c r="Q7" s="62">
        <f>ROUNDDOWN(H7+K7,-1)</f>
        <v>1487560</v>
      </c>
      <c r="R7" s="49" t="s">
        <v>30</v>
      </c>
      <c r="S7" s="328">
        <f>ROUNDDOWN(S6/8*7,-1)</f>
        <v>501370</v>
      </c>
      <c r="T7" s="329">
        <f t="shared" ref="T7:W7" si="2">ROUNDDOWN(T6/8*7,-1)</f>
        <v>289180</v>
      </c>
      <c r="U7" s="329">
        <f t="shared" si="2"/>
        <v>169540</v>
      </c>
      <c r="V7" s="329">
        <f>ROUNDDOWN(V6/8*7,-1)</f>
        <v>314150</v>
      </c>
      <c r="W7" s="329">
        <f t="shared" si="2"/>
        <v>405010</v>
      </c>
      <c r="X7" s="22">
        <f>ROUNDDOWN(S7+U7,-1)</f>
        <v>670910</v>
      </c>
      <c r="Y7" s="22">
        <f>ROUNDDOWN(S7+V7,-1)</f>
        <v>815520</v>
      </c>
      <c r="Z7" s="22">
        <f>ROUNDDOWN(S7+W7,-1)</f>
        <v>906380</v>
      </c>
      <c r="AA7" s="22">
        <f>ROUNDDOWN(T7+U7,-1)</f>
        <v>458720</v>
      </c>
      <c r="AB7" s="22">
        <f>ROUNDDOWN(T7+V7,-1)</f>
        <v>603330</v>
      </c>
      <c r="AC7" s="62">
        <f>ROUNDDOWN(T7+W7,-1)</f>
        <v>694190</v>
      </c>
    </row>
    <row r="8" spans="1:30" ht="25.5" customHeight="1" x14ac:dyDescent="0.15">
      <c r="A8" s="49" t="s">
        <v>31</v>
      </c>
      <c r="B8" s="46">
        <f>ROUNDDOWN(B6/16*15,-1)</f>
        <v>1074370</v>
      </c>
      <c r="C8" s="15">
        <f t="shared" ref="C8:F8" si="3">ROUNDDOWN(C6/16*15,-1)</f>
        <v>619680</v>
      </c>
      <c r="D8" s="15">
        <f t="shared" si="3"/>
        <v>363300</v>
      </c>
      <c r="E8" s="15">
        <f t="shared" si="3"/>
        <v>673180</v>
      </c>
      <c r="F8" s="36">
        <f t="shared" si="3"/>
        <v>867880</v>
      </c>
      <c r="G8" s="171">
        <f t="shared" si="1"/>
        <v>1002750</v>
      </c>
      <c r="H8" s="16">
        <f t="shared" si="1"/>
        <v>578370</v>
      </c>
      <c r="I8" s="16">
        <f t="shared" si="1"/>
        <v>339080</v>
      </c>
      <c r="J8" s="16">
        <f t="shared" si="1"/>
        <v>628300</v>
      </c>
      <c r="K8" s="172">
        <f t="shared" si="1"/>
        <v>810020</v>
      </c>
      <c r="L8" s="15">
        <f>ROUNDDOWN(G8+I8,-1)</f>
        <v>1341830</v>
      </c>
      <c r="M8" s="15">
        <f>ROUNDDOWN(G8+J8,-1)</f>
        <v>1631050</v>
      </c>
      <c r="N8" s="15">
        <f>ROUNDDOWN(G8+K8,-1)</f>
        <v>1812770</v>
      </c>
      <c r="O8" s="15">
        <f t="shared" ref="O8:O18" si="4">ROUNDDOWN(H8+I8,-1)</f>
        <v>917450</v>
      </c>
      <c r="P8" s="15">
        <f t="shared" ref="P8:P18" si="5">ROUNDDOWN(H8+J8,-1)</f>
        <v>1206670</v>
      </c>
      <c r="Q8" s="54">
        <f t="shared" ref="Q8:Q18" si="6">ROUNDDOWN(H8+K8,-1)</f>
        <v>1388390</v>
      </c>
      <c r="R8" s="49" t="s">
        <v>31</v>
      </c>
      <c r="S8" s="234">
        <f t="shared" ref="S8:W8" si="7">ROUNDDOWN(S6/8*6,-1)</f>
        <v>429750</v>
      </c>
      <c r="T8" s="18">
        <f t="shared" si="7"/>
        <v>247870</v>
      </c>
      <c r="U8" s="18">
        <f t="shared" si="7"/>
        <v>145320</v>
      </c>
      <c r="V8" s="18">
        <f t="shared" si="7"/>
        <v>269270</v>
      </c>
      <c r="W8" s="18">
        <f t="shared" si="7"/>
        <v>347150</v>
      </c>
      <c r="X8" s="15">
        <f>ROUNDDOWN(S8+U8,-1)</f>
        <v>575070</v>
      </c>
      <c r="Y8" s="15">
        <f>ROUNDDOWN(S8+V8,-1)</f>
        <v>699020</v>
      </c>
      <c r="Z8" s="15">
        <f>ROUNDDOWN(S8+W8,-1)</f>
        <v>776900</v>
      </c>
      <c r="AA8" s="15">
        <f>ROUNDDOWN(T8+U8,-1)</f>
        <v>393190</v>
      </c>
      <c r="AB8" s="15">
        <f>ROUNDDOWN(T8+V8,-1)</f>
        <v>517140</v>
      </c>
      <c r="AC8" s="54">
        <f>ROUNDDOWN(T8+W8,-1)</f>
        <v>595020</v>
      </c>
    </row>
    <row r="9" spans="1:30" ht="25.5" customHeight="1" x14ac:dyDescent="0.15">
      <c r="A9" s="50" t="s">
        <v>32</v>
      </c>
      <c r="B9" s="46">
        <f>ROUNDDOWN(B6/16*14,-1)</f>
        <v>1002750</v>
      </c>
      <c r="C9" s="15">
        <f t="shared" ref="C9:F9" si="8">ROUNDDOWN(C6/16*14,-1)</f>
        <v>578370</v>
      </c>
      <c r="D9" s="15">
        <f t="shared" si="8"/>
        <v>339080</v>
      </c>
      <c r="E9" s="15">
        <f t="shared" si="8"/>
        <v>628300</v>
      </c>
      <c r="F9" s="36">
        <f t="shared" si="8"/>
        <v>810020</v>
      </c>
      <c r="G9" s="171">
        <f t="shared" si="1"/>
        <v>931120</v>
      </c>
      <c r="H9" s="16">
        <f t="shared" si="1"/>
        <v>537060</v>
      </c>
      <c r="I9" s="16">
        <f>D10</f>
        <v>314860</v>
      </c>
      <c r="J9" s="16">
        <f>E10</f>
        <v>583420</v>
      </c>
      <c r="K9" s="172">
        <f>F10</f>
        <v>752160</v>
      </c>
      <c r="L9" s="15">
        <f>ROUNDDOWN(G9+I9,-1)</f>
        <v>1245980</v>
      </c>
      <c r="M9" s="15">
        <f>ROUNDDOWN(G9+J9,-1)</f>
        <v>1514540</v>
      </c>
      <c r="N9" s="15">
        <f>ROUNDDOWN(G9+K9,-1)</f>
        <v>1683280</v>
      </c>
      <c r="O9" s="15">
        <f t="shared" si="4"/>
        <v>851920</v>
      </c>
      <c r="P9" s="15">
        <f t="shared" si="5"/>
        <v>1120480</v>
      </c>
      <c r="Q9" s="54">
        <f t="shared" si="6"/>
        <v>1289220</v>
      </c>
      <c r="R9" s="50" t="s">
        <v>32</v>
      </c>
      <c r="S9" s="234">
        <f>ROUNDDOWN(S6/8*5,-1)</f>
        <v>358120</v>
      </c>
      <c r="T9" s="18">
        <f t="shared" ref="T9:W9" si="9">ROUNDDOWN(T6/8*5,-1)</f>
        <v>206560</v>
      </c>
      <c r="U9" s="18">
        <f t="shared" si="9"/>
        <v>121100</v>
      </c>
      <c r="V9" s="18">
        <f t="shared" si="9"/>
        <v>224390</v>
      </c>
      <c r="W9" s="18">
        <f t="shared" si="9"/>
        <v>289290</v>
      </c>
      <c r="X9" s="15">
        <f t="shared" ref="X9:X12" si="10">ROUNDDOWN(S9+U9,-1)</f>
        <v>479220</v>
      </c>
      <c r="Y9" s="15">
        <f t="shared" ref="Y9:Y12" si="11">ROUNDDOWN(S9+V9,-1)</f>
        <v>582510</v>
      </c>
      <c r="Z9" s="15">
        <f t="shared" ref="Z9:Z12" si="12">ROUNDDOWN(S9+W9,-1)</f>
        <v>647410</v>
      </c>
      <c r="AA9" s="15">
        <f t="shared" ref="AA9:AA12" si="13">ROUNDDOWN(T9+U9,-1)</f>
        <v>327660</v>
      </c>
      <c r="AB9" s="15">
        <f t="shared" ref="AB9:AB12" si="14">ROUNDDOWN(T9+V9,-1)</f>
        <v>430950</v>
      </c>
      <c r="AC9" s="54">
        <f t="shared" ref="AC9:AC12" si="15">ROUNDDOWN(T9+W9,-1)</f>
        <v>495850</v>
      </c>
    </row>
    <row r="10" spans="1:30" ht="25.5" customHeight="1" thickBot="1" x14ac:dyDescent="0.2">
      <c r="A10" s="159" t="s">
        <v>33</v>
      </c>
      <c r="B10" s="57">
        <f>ROUNDDOWN(B6/16*13,-1)</f>
        <v>931120</v>
      </c>
      <c r="C10" s="58">
        <f t="shared" ref="C10:F10" si="16">ROUNDDOWN(C6/16*13,-1)</f>
        <v>537060</v>
      </c>
      <c r="D10" s="58">
        <f t="shared" si="16"/>
        <v>314860</v>
      </c>
      <c r="E10" s="58">
        <f t="shared" si="16"/>
        <v>583420</v>
      </c>
      <c r="F10" s="59">
        <f t="shared" si="16"/>
        <v>752160</v>
      </c>
      <c r="G10" s="173">
        <f t="shared" si="1"/>
        <v>859500</v>
      </c>
      <c r="H10" s="75">
        <f t="shared" si="1"/>
        <v>495750</v>
      </c>
      <c r="I10" s="75">
        <f t="shared" si="1"/>
        <v>290640</v>
      </c>
      <c r="J10" s="75">
        <f t="shared" si="1"/>
        <v>538540</v>
      </c>
      <c r="K10" s="174">
        <f t="shared" si="1"/>
        <v>694300</v>
      </c>
      <c r="L10" s="58">
        <f t="shared" ref="L10:L18" si="17">ROUNDDOWN(G10+I10,-1)</f>
        <v>1150140</v>
      </c>
      <c r="M10" s="58">
        <f t="shared" ref="M10:M18" si="18">ROUNDDOWN(G10+J10,-1)</f>
        <v>1398040</v>
      </c>
      <c r="N10" s="58">
        <f t="shared" ref="N10:N18" si="19">ROUNDDOWN(G10+K10,-1)</f>
        <v>1553800</v>
      </c>
      <c r="O10" s="58">
        <f t="shared" si="4"/>
        <v>786390</v>
      </c>
      <c r="P10" s="58">
        <f t="shared" si="5"/>
        <v>1034290</v>
      </c>
      <c r="Q10" s="76">
        <f t="shared" si="6"/>
        <v>1190050</v>
      </c>
      <c r="R10" s="159" t="s">
        <v>33</v>
      </c>
      <c r="S10" s="235">
        <f>ROUNDDOWN(S6/8*4,-1)</f>
        <v>286500</v>
      </c>
      <c r="T10" s="166">
        <f t="shared" ref="T10:W10" si="20">ROUNDDOWN(T6/8*4,-1)</f>
        <v>165250</v>
      </c>
      <c r="U10" s="166">
        <f t="shared" si="20"/>
        <v>96880</v>
      </c>
      <c r="V10" s="166">
        <f t="shared" si="20"/>
        <v>179510</v>
      </c>
      <c r="W10" s="166">
        <f t="shared" si="20"/>
        <v>231430</v>
      </c>
      <c r="X10" s="58">
        <f t="shared" si="10"/>
        <v>383380</v>
      </c>
      <c r="Y10" s="58">
        <f t="shared" si="11"/>
        <v>466010</v>
      </c>
      <c r="Z10" s="58">
        <f t="shared" si="12"/>
        <v>517930</v>
      </c>
      <c r="AA10" s="58">
        <f t="shared" si="13"/>
        <v>262130</v>
      </c>
      <c r="AB10" s="58">
        <f t="shared" si="14"/>
        <v>344760</v>
      </c>
      <c r="AC10" s="76">
        <f t="shared" si="15"/>
        <v>396680</v>
      </c>
    </row>
    <row r="11" spans="1:30" ht="25.5" customHeight="1" x14ac:dyDescent="0.15">
      <c r="A11" s="70" t="s">
        <v>34</v>
      </c>
      <c r="B11" s="45">
        <f>ROUNDDOWN(B6/16*12,-1)</f>
        <v>859500</v>
      </c>
      <c r="C11" s="25">
        <f t="shared" ref="C11:F11" si="21">ROUNDDOWN(C6/16*12,-1)</f>
        <v>495750</v>
      </c>
      <c r="D11" s="25">
        <f t="shared" si="21"/>
        <v>290640</v>
      </c>
      <c r="E11" s="25">
        <f t="shared" si="21"/>
        <v>538540</v>
      </c>
      <c r="F11" s="35">
        <f t="shared" si="21"/>
        <v>694300</v>
      </c>
      <c r="G11" s="175">
        <f t="shared" si="1"/>
        <v>787870</v>
      </c>
      <c r="H11" s="26">
        <f t="shared" si="1"/>
        <v>454430</v>
      </c>
      <c r="I11" s="26">
        <f t="shared" si="1"/>
        <v>266420</v>
      </c>
      <c r="J11" s="26">
        <f t="shared" si="1"/>
        <v>493660</v>
      </c>
      <c r="K11" s="176">
        <f t="shared" si="1"/>
        <v>636440</v>
      </c>
      <c r="L11" s="25">
        <f t="shared" si="17"/>
        <v>1054290</v>
      </c>
      <c r="M11" s="25">
        <f t="shared" si="18"/>
        <v>1281530</v>
      </c>
      <c r="N11" s="25">
        <f t="shared" si="19"/>
        <v>1424310</v>
      </c>
      <c r="O11" s="25">
        <f t="shared" si="4"/>
        <v>720850</v>
      </c>
      <c r="P11" s="25">
        <f t="shared" si="5"/>
        <v>948090</v>
      </c>
      <c r="Q11" s="119">
        <f t="shared" si="6"/>
        <v>1090870</v>
      </c>
      <c r="R11" s="70" t="s">
        <v>34</v>
      </c>
      <c r="S11" s="199"/>
      <c r="T11" s="32"/>
      <c r="U11" s="32"/>
      <c r="V11" s="32"/>
      <c r="W11" s="32"/>
      <c r="X11" s="345"/>
      <c r="Y11" s="345"/>
      <c r="Z11" s="345"/>
      <c r="AA11" s="345"/>
      <c r="AB11" s="345"/>
      <c r="AC11" s="346"/>
    </row>
    <row r="12" spans="1:30" ht="25.5" customHeight="1" x14ac:dyDescent="0.15">
      <c r="A12" s="63" t="s">
        <v>35</v>
      </c>
      <c r="B12" s="46">
        <f>ROUNDDOWN(B6/16*11,-1)</f>
        <v>787870</v>
      </c>
      <c r="C12" s="15">
        <f t="shared" ref="C12:F12" si="22">ROUNDDOWN(C6/16*11,-1)</f>
        <v>454430</v>
      </c>
      <c r="D12" s="15">
        <f t="shared" si="22"/>
        <v>266420</v>
      </c>
      <c r="E12" s="15">
        <f t="shared" si="22"/>
        <v>493660</v>
      </c>
      <c r="F12" s="36">
        <f t="shared" si="22"/>
        <v>636440</v>
      </c>
      <c r="G12" s="171">
        <f t="shared" si="1"/>
        <v>716250</v>
      </c>
      <c r="H12" s="16">
        <f t="shared" si="1"/>
        <v>413120</v>
      </c>
      <c r="I12" s="16">
        <f t="shared" si="1"/>
        <v>242200</v>
      </c>
      <c r="J12" s="16">
        <f t="shared" si="1"/>
        <v>448780</v>
      </c>
      <c r="K12" s="172">
        <f t="shared" si="1"/>
        <v>578580</v>
      </c>
      <c r="L12" s="15">
        <f t="shared" si="17"/>
        <v>958450</v>
      </c>
      <c r="M12" s="15">
        <f t="shared" si="18"/>
        <v>1165030</v>
      </c>
      <c r="N12" s="15">
        <f t="shared" si="19"/>
        <v>1294830</v>
      </c>
      <c r="O12" s="15">
        <f t="shared" si="4"/>
        <v>655320</v>
      </c>
      <c r="P12" s="15">
        <f t="shared" si="5"/>
        <v>861900</v>
      </c>
      <c r="Q12" s="54">
        <f t="shared" si="6"/>
        <v>991700</v>
      </c>
      <c r="R12" s="63" t="s">
        <v>35</v>
      </c>
      <c r="S12" s="185"/>
      <c r="T12" s="20"/>
      <c r="U12" s="20"/>
      <c r="V12" s="20"/>
      <c r="W12" s="20"/>
      <c r="X12" s="135"/>
      <c r="Y12" s="135"/>
      <c r="Z12" s="135"/>
      <c r="AA12" s="135"/>
      <c r="AB12" s="135"/>
      <c r="AC12" s="136"/>
    </row>
    <row r="13" spans="1:30" ht="25.5" customHeight="1" x14ac:dyDescent="0.15">
      <c r="A13" s="63" t="s">
        <v>36</v>
      </c>
      <c r="B13" s="46">
        <f>ROUNDDOWN(B6/16*10,-1)</f>
        <v>716250</v>
      </c>
      <c r="C13" s="15">
        <f t="shared" ref="C13:F13" si="23">ROUNDDOWN(C6/16*10,-1)</f>
        <v>413120</v>
      </c>
      <c r="D13" s="15">
        <f t="shared" si="23"/>
        <v>242200</v>
      </c>
      <c r="E13" s="15">
        <f t="shared" si="23"/>
        <v>448780</v>
      </c>
      <c r="F13" s="36">
        <f t="shared" si="23"/>
        <v>578580</v>
      </c>
      <c r="G13" s="171">
        <f t="shared" si="1"/>
        <v>644620</v>
      </c>
      <c r="H13" s="16">
        <f t="shared" si="1"/>
        <v>371810</v>
      </c>
      <c r="I13" s="16">
        <f t="shared" si="1"/>
        <v>217980</v>
      </c>
      <c r="J13" s="16">
        <f t="shared" si="1"/>
        <v>403900</v>
      </c>
      <c r="K13" s="172">
        <f t="shared" si="1"/>
        <v>520720</v>
      </c>
      <c r="L13" s="15">
        <f t="shared" si="17"/>
        <v>862600</v>
      </c>
      <c r="M13" s="15">
        <f t="shared" si="18"/>
        <v>1048520</v>
      </c>
      <c r="N13" s="15">
        <f t="shared" si="19"/>
        <v>1165340</v>
      </c>
      <c r="O13" s="15">
        <f t="shared" si="4"/>
        <v>589790</v>
      </c>
      <c r="P13" s="15">
        <f t="shared" si="5"/>
        <v>775710</v>
      </c>
      <c r="Q13" s="54">
        <f t="shared" si="6"/>
        <v>892530</v>
      </c>
      <c r="R13" s="63" t="s">
        <v>36</v>
      </c>
      <c r="S13" s="189"/>
      <c r="T13" s="129"/>
      <c r="U13" s="129"/>
      <c r="V13" s="129"/>
      <c r="W13" s="190"/>
      <c r="X13" s="134"/>
      <c r="Y13" s="135"/>
      <c r="Z13" s="135"/>
      <c r="AA13" s="135"/>
      <c r="AB13" s="135"/>
      <c r="AC13" s="136"/>
    </row>
    <row r="14" spans="1:30" ht="25.5" customHeight="1" thickBot="1" x14ac:dyDescent="0.2">
      <c r="A14" s="86" t="s">
        <v>37</v>
      </c>
      <c r="B14" s="47">
        <f>ROUNDDOWN(B6/16*9,-1)</f>
        <v>644620</v>
      </c>
      <c r="C14" s="27">
        <f t="shared" ref="C14:F14" si="24">ROUNDDOWN(C6/16*9,-1)</f>
        <v>371810</v>
      </c>
      <c r="D14" s="27">
        <f t="shared" si="24"/>
        <v>217980</v>
      </c>
      <c r="E14" s="27">
        <f t="shared" si="24"/>
        <v>403900</v>
      </c>
      <c r="F14" s="37">
        <f t="shared" si="24"/>
        <v>520720</v>
      </c>
      <c r="G14" s="177">
        <f t="shared" si="1"/>
        <v>573000</v>
      </c>
      <c r="H14" s="28">
        <f t="shared" si="1"/>
        <v>330500</v>
      </c>
      <c r="I14" s="28">
        <f t="shared" si="1"/>
        <v>193760</v>
      </c>
      <c r="J14" s="28">
        <f t="shared" si="1"/>
        <v>359030</v>
      </c>
      <c r="K14" s="178">
        <f t="shared" si="1"/>
        <v>462870</v>
      </c>
      <c r="L14" s="27">
        <f t="shared" si="17"/>
        <v>766760</v>
      </c>
      <c r="M14" s="27">
        <f t="shared" si="18"/>
        <v>932030</v>
      </c>
      <c r="N14" s="27">
        <f t="shared" si="19"/>
        <v>1035870</v>
      </c>
      <c r="O14" s="27">
        <f t="shared" si="4"/>
        <v>524260</v>
      </c>
      <c r="P14" s="27">
        <f t="shared" si="5"/>
        <v>689530</v>
      </c>
      <c r="Q14" s="120">
        <f t="shared" si="6"/>
        <v>793370</v>
      </c>
      <c r="R14" s="86" t="s">
        <v>37</v>
      </c>
      <c r="S14" s="191"/>
      <c r="T14" s="137"/>
      <c r="U14" s="137"/>
      <c r="V14" s="137"/>
      <c r="W14" s="192"/>
      <c r="X14" s="138"/>
      <c r="Y14" s="139"/>
      <c r="Z14" s="139"/>
      <c r="AA14" s="139"/>
      <c r="AB14" s="139"/>
      <c r="AC14" s="140"/>
    </row>
    <row r="15" spans="1:30" ht="25.5" customHeight="1" x14ac:dyDescent="0.15">
      <c r="A15" s="85" t="s">
        <v>38</v>
      </c>
      <c r="B15" s="53">
        <f>ROUNDDOWN(B6/16*8,-1)</f>
        <v>573000</v>
      </c>
      <c r="C15" s="22">
        <f t="shared" ref="C15:F15" si="25">ROUNDDOWN(C6/16*8,-1)</f>
        <v>330500</v>
      </c>
      <c r="D15" s="22">
        <f t="shared" si="25"/>
        <v>193760</v>
      </c>
      <c r="E15" s="22">
        <f t="shared" si="25"/>
        <v>359030</v>
      </c>
      <c r="F15" s="13">
        <f t="shared" si="25"/>
        <v>462870</v>
      </c>
      <c r="G15" s="179">
        <f t="shared" si="1"/>
        <v>501370</v>
      </c>
      <c r="H15" s="23">
        <f t="shared" si="1"/>
        <v>289180</v>
      </c>
      <c r="I15" s="23">
        <f t="shared" si="1"/>
        <v>169540</v>
      </c>
      <c r="J15" s="23">
        <f t="shared" si="1"/>
        <v>314150</v>
      </c>
      <c r="K15" s="180">
        <f t="shared" si="1"/>
        <v>405010</v>
      </c>
      <c r="L15" s="22">
        <f t="shared" si="17"/>
        <v>670910</v>
      </c>
      <c r="M15" s="22">
        <f t="shared" si="18"/>
        <v>815520</v>
      </c>
      <c r="N15" s="22">
        <f>ROUNDDOWN(G15+K15,-1)</f>
        <v>906380</v>
      </c>
      <c r="O15" s="22">
        <f t="shared" si="4"/>
        <v>458720</v>
      </c>
      <c r="P15" s="22">
        <f t="shared" si="5"/>
        <v>603330</v>
      </c>
      <c r="Q15" s="62">
        <f t="shared" si="6"/>
        <v>694190</v>
      </c>
      <c r="R15" s="85" t="s">
        <v>38</v>
      </c>
      <c r="S15" s="193"/>
      <c r="T15" s="115"/>
      <c r="U15" s="115"/>
      <c r="V15" s="115"/>
      <c r="W15" s="194"/>
      <c r="X15" s="116"/>
      <c r="Y15" s="117"/>
      <c r="Z15" s="117"/>
      <c r="AA15" s="117"/>
      <c r="AB15" s="117"/>
      <c r="AC15" s="118"/>
    </row>
    <row r="16" spans="1:30" ht="25.5" customHeight="1" x14ac:dyDescent="0.15">
      <c r="A16" s="64" t="s">
        <v>39</v>
      </c>
      <c r="B16" s="46">
        <f>ROUNDDOWN(B6/16*7,-1)</f>
        <v>501370</v>
      </c>
      <c r="C16" s="15">
        <f t="shared" ref="C16:F16" si="26">ROUNDDOWN(C6/16*7,-1)</f>
        <v>289180</v>
      </c>
      <c r="D16" s="15">
        <f t="shared" si="26"/>
        <v>169540</v>
      </c>
      <c r="E16" s="15">
        <f t="shared" si="26"/>
        <v>314150</v>
      </c>
      <c r="F16" s="36">
        <f t="shared" si="26"/>
        <v>405010</v>
      </c>
      <c r="G16" s="171">
        <f t="shared" si="1"/>
        <v>429750</v>
      </c>
      <c r="H16" s="16">
        <f t="shared" si="1"/>
        <v>247870</v>
      </c>
      <c r="I16" s="16">
        <f t="shared" si="1"/>
        <v>145320</v>
      </c>
      <c r="J16" s="16">
        <f t="shared" si="1"/>
        <v>269270</v>
      </c>
      <c r="K16" s="172">
        <f t="shared" si="1"/>
        <v>347150</v>
      </c>
      <c r="L16" s="15">
        <f t="shared" si="17"/>
        <v>575070</v>
      </c>
      <c r="M16" s="15">
        <f t="shared" si="18"/>
        <v>699020</v>
      </c>
      <c r="N16" s="15">
        <f t="shared" si="19"/>
        <v>776900</v>
      </c>
      <c r="O16" s="15">
        <f t="shared" si="4"/>
        <v>393190</v>
      </c>
      <c r="P16" s="15">
        <f t="shared" si="5"/>
        <v>517140</v>
      </c>
      <c r="Q16" s="54">
        <f t="shared" si="6"/>
        <v>595020</v>
      </c>
      <c r="R16" s="64" t="s">
        <v>39</v>
      </c>
      <c r="S16" s="195"/>
      <c r="T16" s="107"/>
      <c r="U16" s="107"/>
      <c r="V16" s="107"/>
      <c r="W16" s="196"/>
      <c r="X16" s="108"/>
      <c r="Y16" s="109"/>
      <c r="Z16" s="109"/>
      <c r="AA16" s="109"/>
      <c r="AB16" s="109"/>
      <c r="AC16" s="110"/>
    </row>
    <row r="17" spans="1:29" ht="25.5" customHeight="1" x14ac:dyDescent="0.15">
      <c r="A17" s="64" t="s">
        <v>40</v>
      </c>
      <c r="B17" s="46">
        <f>ROUNDDOWN(B6/16*6,-1)</f>
        <v>429750</v>
      </c>
      <c r="C17" s="15">
        <f t="shared" ref="C17:F17" si="27">ROUNDDOWN(C6/16*6,-1)</f>
        <v>247870</v>
      </c>
      <c r="D17" s="15">
        <f t="shared" si="27"/>
        <v>145320</v>
      </c>
      <c r="E17" s="15">
        <f t="shared" si="27"/>
        <v>269270</v>
      </c>
      <c r="F17" s="36">
        <f t="shared" si="27"/>
        <v>347150</v>
      </c>
      <c r="G17" s="171">
        <f t="shared" si="1"/>
        <v>358120</v>
      </c>
      <c r="H17" s="16">
        <f t="shared" si="1"/>
        <v>206560</v>
      </c>
      <c r="I17" s="16">
        <f t="shared" si="1"/>
        <v>121100</v>
      </c>
      <c r="J17" s="16">
        <f t="shared" si="1"/>
        <v>224390</v>
      </c>
      <c r="K17" s="172">
        <f t="shared" si="1"/>
        <v>289290</v>
      </c>
      <c r="L17" s="15">
        <f t="shared" si="17"/>
        <v>479220</v>
      </c>
      <c r="M17" s="15">
        <f t="shared" si="18"/>
        <v>582510</v>
      </c>
      <c r="N17" s="15">
        <f t="shared" si="19"/>
        <v>647410</v>
      </c>
      <c r="O17" s="15">
        <f t="shared" si="4"/>
        <v>327660</v>
      </c>
      <c r="P17" s="15">
        <f t="shared" si="5"/>
        <v>430950</v>
      </c>
      <c r="Q17" s="54">
        <f t="shared" si="6"/>
        <v>495850</v>
      </c>
      <c r="R17" s="64" t="s">
        <v>40</v>
      </c>
      <c r="S17" s="195"/>
      <c r="T17" s="107"/>
      <c r="U17" s="107"/>
      <c r="V17" s="107"/>
      <c r="W17" s="196"/>
      <c r="X17" s="108"/>
      <c r="Y17" s="109"/>
      <c r="Z17" s="109"/>
      <c r="AA17" s="109"/>
      <c r="AB17" s="109"/>
      <c r="AC17" s="110"/>
    </row>
    <row r="18" spans="1:29" ht="25.5" customHeight="1" thickBot="1" x14ac:dyDescent="0.2">
      <c r="A18" s="90" t="s">
        <v>41</v>
      </c>
      <c r="B18" s="57">
        <f>ROUNDDOWN(B6/16*5,-1)</f>
        <v>358120</v>
      </c>
      <c r="C18" s="58">
        <f t="shared" ref="C18:F18" si="28">ROUNDDOWN(C6/16*5,-1)</f>
        <v>206560</v>
      </c>
      <c r="D18" s="58">
        <f t="shared" si="28"/>
        <v>121100</v>
      </c>
      <c r="E18" s="58">
        <f t="shared" si="28"/>
        <v>224390</v>
      </c>
      <c r="F18" s="59">
        <f t="shared" si="28"/>
        <v>289290</v>
      </c>
      <c r="G18" s="173">
        <f t="shared" si="1"/>
        <v>286500</v>
      </c>
      <c r="H18" s="75">
        <f t="shared" si="1"/>
        <v>165250</v>
      </c>
      <c r="I18" s="75">
        <f t="shared" si="1"/>
        <v>96880</v>
      </c>
      <c r="J18" s="75">
        <f t="shared" si="1"/>
        <v>179510</v>
      </c>
      <c r="K18" s="174">
        <f t="shared" si="1"/>
        <v>231430</v>
      </c>
      <c r="L18" s="58">
        <f t="shared" si="17"/>
        <v>383380</v>
      </c>
      <c r="M18" s="58">
        <f t="shared" si="18"/>
        <v>466010</v>
      </c>
      <c r="N18" s="58">
        <f t="shared" si="19"/>
        <v>517930</v>
      </c>
      <c r="O18" s="58">
        <f t="shared" si="4"/>
        <v>262130</v>
      </c>
      <c r="P18" s="58">
        <f t="shared" si="5"/>
        <v>344760</v>
      </c>
      <c r="Q18" s="76">
        <f t="shared" si="6"/>
        <v>396680</v>
      </c>
      <c r="R18" s="90" t="s">
        <v>41</v>
      </c>
      <c r="S18" s="197"/>
      <c r="T18" s="121"/>
      <c r="U18" s="121"/>
      <c r="V18" s="121"/>
      <c r="W18" s="198"/>
      <c r="X18" s="122"/>
      <c r="Y18" s="123"/>
      <c r="Z18" s="123"/>
      <c r="AA18" s="123"/>
      <c r="AB18" s="123"/>
      <c r="AC18" s="124"/>
    </row>
    <row r="19" spans="1:29" ht="25.5" customHeight="1" x14ac:dyDescent="0.15">
      <c r="A19" s="92" t="s">
        <v>42</v>
      </c>
      <c r="B19" s="45">
        <f>ROUNDDOWN(B6/16*4,-1)</f>
        <v>286500</v>
      </c>
      <c r="C19" s="25">
        <f t="shared" ref="C19:F19" si="29">ROUNDDOWN(C6/16*4,-1)</f>
        <v>165250</v>
      </c>
      <c r="D19" s="25">
        <f t="shared" si="29"/>
        <v>96880</v>
      </c>
      <c r="E19" s="25">
        <f t="shared" si="29"/>
        <v>179510</v>
      </c>
      <c r="F19" s="35">
        <f t="shared" si="29"/>
        <v>231430</v>
      </c>
      <c r="G19" s="181"/>
      <c r="H19" s="33"/>
      <c r="I19" s="33"/>
      <c r="J19" s="33"/>
      <c r="K19" s="182"/>
      <c r="L19" s="125"/>
      <c r="M19" s="32"/>
      <c r="N19" s="32"/>
      <c r="O19" s="32"/>
      <c r="P19" s="32"/>
      <c r="Q19" s="41"/>
      <c r="R19" s="92" t="s">
        <v>42</v>
      </c>
      <c r="S19" s="199"/>
      <c r="T19" s="32"/>
      <c r="U19" s="32"/>
      <c r="V19" s="32"/>
      <c r="W19" s="41"/>
      <c r="X19" s="125"/>
      <c r="Y19" s="32"/>
      <c r="Z19" s="32"/>
      <c r="AA19" s="32"/>
      <c r="AB19" s="32"/>
      <c r="AC19" s="41"/>
    </row>
    <row r="20" spans="1:29" ht="25.5" customHeight="1" x14ac:dyDescent="0.15">
      <c r="A20" s="65" t="s">
        <v>43</v>
      </c>
      <c r="B20" s="51">
        <f>B19</f>
        <v>286500</v>
      </c>
      <c r="C20" s="52">
        <f t="shared" ref="C20:F20" si="30">C19</f>
        <v>165250</v>
      </c>
      <c r="D20" s="15">
        <f t="shared" si="30"/>
        <v>96880</v>
      </c>
      <c r="E20" s="15">
        <f t="shared" si="30"/>
        <v>179510</v>
      </c>
      <c r="F20" s="36">
        <f t="shared" si="30"/>
        <v>231430</v>
      </c>
      <c r="G20" s="183"/>
      <c r="H20" s="21"/>
      <c r="I20" s="21"/>
      <c r="J20" s="21"/>
      <c r="K20" s="184"/>
      <c r="L20" s="55"/>
      <c r="M20" s="20"/>
      <c r="N20" s="20"/>
      <c r="O20" s="20"/>
      <c r="P20" s="20"/>
      <c r="Q20" s="42"/>
      <c r="R20" s="65" t="s">
        <v>43</v>
      </c>
      <c r="S20" s="185"/>
      <c r="T20" s="20"/>
      <c r="U20" s="20"/>
      <c r="V20" s="20"/>
      <c r="W20" s="42"/>
      <c r="X20" s="55"/>
      <c r="Y20" s="20"/>
      <c r="Z20" s="20"/>
      <c r="AA20" s="20"/>
      <c r="AB20" s="20"/>
      <c r="AC20" s="42"/>
    </row>
    <row r="21" spans="1:29" ht="25.5" customHeight="1" x14ac:dyDescent="0.15">
      <c r="A21" s="65" t="s">
        <v>44</v>
      </c>
      <c r="B21" s="48">
        <f t="shared" ref="B21:F21" si="31">B20</f>
        <v>286500</v>
      </c>
      <c r="C21" s="18">
        <f t="shared" si="31"/>
        <v>165250</v>
      </c>
      <c r="D21" s="18">
        <f t="shared" si="31"/>
        <v>96880</v>
      </c>
      <c r="E21" s="18">
        <f t="shared" si="31"/>
        <v>179510</v>
      </c>
      <c r="F21" s="38">
        <f t="shared" si="31"/>
        <v>231430</v>
      </c>
      <c r="G21" s="185"/>
      <c r="H21" s="20"/>
      <c r="I21" s="20"/>
      <c r="J21" s="20"/>
      <c r="K21" s="42"/>
      <c r="L21" s="55"/>
      <c r="M21" s="20"/>
      <c r="N21" s="20"/>
      <c r="O21" s="20"/>
      <c r="P21" s="20"/>
      <c r="Q21" s="42"/>
      <c r="R21" s="65" t="s">
        <v>44</v>
      </c>
      <c r="S21" s="200"/>
      <c r="T21" s="163"/>
      <c r="U21" s="20"/>
      <c r="V21" s="20"/>
      <c r="W21" s="42"/>
      <c r="X21" s="55"/>
      <c r="Y21" s="20"/>
      <c r="Z21" s="20"/>
      <c r="AA21" s="20"/>
      <c r="AB21" s="20"/>
      <c r="AC21" s="42"/>
    </row>
    <row r="22" spans="1:29" ht="25.5" customHeight="1" thickBot="1" x14ac:dyDescent="0.2">
      <c r="A22" s="66" t="s">
        <v>45</v>
      </c>
      <c r="B22" s="47">
        <f>B19</f>
        <v>286500</v>
      </c>
      <c r="C22" s="27">
        <f t="shared" ref="C22:F22" si="32">C19</f>
        <v>165250</v>
      </c>
      <c r="D22" s="27">
        <f t="shared" si="32"/>
        <v>96880</v>
      </c>
      <c r="E22" s="27">
        <f t="shared" si="32"/>
        <v>179510</v>
      </c>
      <c r="F22" s="37">
        <f t="shared" si="32"/>
        <v>231430</v>
      </c>
      <c r="G22" s="186"/>
      <c r="H22" s="31"/>
      <c r="I22" s="31"/>
      <c r="J22" s="31"/>
      <c r="K22" s="34"/>
      <c r="L22" s="56"/>
      <c r="M22" s="31"/>
      <c r="N22" s="31"/>
      <c r="O22" s="31"/>
      <c r="P22" s="31"/>
      <c r="Q22" s="34"/>
      <c r="R22" s="66" t="s">
        <v>45</v>
      </c>
      <c r="S22" s="186"/>
      <c r="T22" s="31"/>
      <c r="U22" s="31"/>
      <c r="V22" s="31"/>
      <c r="W22" s="34"/>
      <c r="X22" s="56"/>
      <c r="Y22" s="31"/>
      <c r="Z22" s="31"/>
      <c r="AA22" s="31"/>
      <c r="AB22" s="31"/>
      <c r="AC22" s="34"/>
    </row>
    <row r="23" spans="1:29" x14ac:dyDescent="0.15">
      <c r="A23" s="43"/>
      <c r="B23" s="43"/>
      <c r="R23" s="43"/>
    </row>
  </sheetData>
  <mergeCells count="34">
    <mergeCell ref="S4:T4"/>
    <mergeCell ref="U4:W4"/>
    <mergeCell ref="X4:Z4"/>
    <mergeCell ref="AA4:AC4"/>
    <mergeCell ref="S3:AC3"/>
    <mergeCell ref="AC5:AC6"/>
    <mergeCell ref="X5:X6"/>
    <mergeCell ref="Y5:Y6"/>
    <mergeCell ref="P5:P6"/>
    <mergeCell ref="Q5:Q6"/>
    <mergeCell ref="G5:G6"/>
    <mergeCell ref="H5:H6"/>
    <mergeCell ref="L5:L6"/>
    <mergeCell ref="M5:M6"/>
    <mergeCell ref="N5:N6"/>
    <mergeCell ref="G3:Q3"/>
    <mergeCell ref="I5:I6"/>
    <mergeCell ref="J5:J6"/>
    <mergeCell ref="K5:K6"/>
    <mergeCell ref="A1:AC1"/>
    <mergeCell ref="A2:AC2"/>
    <mergeCell ref="A3:A6"/>
    <mergeCell ref="B3:F3"/>
    <mergeCell ref="R3:R6"/>
    <mergeCell ref="B4:C4"/>
    <mergeCell ref="D4:F4"/>
    <mergeCell ref="O5:O6"/>
    <mergeCell ref="G4:H4"/>
    <mergeCell ref="I4:K4"/>
    <mergeCell ref="L4:N4"/>
    <mergeCell ref="Z5:Z6"/>
    <mergeCell ref="AA5:AA6"/>
    <mergeCell ref="AB5:AB6"/>
    <mergeCell ref="O4:Q4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C06E-7AF8-4168-9BF0-A30C25A191E1}">
  <sheetPr>
    <pageSetUpPr fitToPage="1"/>
  </sheetPr>
  <dimension ref="A1:AC23"/>
  <sheetViews>
    <sheetView zoomScale="115" zoomScaleNormal="115" workbookViewId="0">
      <selection sqref="A1:AC1"/>
    </sheetView>
  </sheetViews>
  <sheetFormatPr defaultColWidth="8.88671875" defaultRowHeight="11.25" x14ac:dyDescent="0.15"/>
  <cols>
    <col min="1" max="1" width="10.44140625" style="1" customWidth="1"/>
    <col min="2" max="2" width="7.44140625" style="1" customWidth="1"/>
    <col min="3" max="6" width="6.5546875" style="1" customWidth="1"/>
    <col min="7" max="7" width="7.44140625" style="1" customWidth="1"/>
    <col min="8" max="11" width="6.5546875" style="1" customWidth="1"/>
    <col min="12" max="12" width="7.88671875" style="1" customWidth="1"/>
    <col min="13" max="13" width="7.77734375" style="1" customWidth="1"/>
    <col min="14" max="14" width="8.44140625" style="1" customWidth="1"/>
    <col min="15" max="16" width="7.88671875" style="1" customWidth="1"/>
    <col min="17" max="17" width="8.44140625" style="1" customWidth="1"/>
    <col min="18" max="18" width="10.109375" style="1" customWidth="1"/>
    <col min="19" max="29" width="6.5546875" style="1" customWidth="1"/>
    <col min="30" max="16384" width="8.88671875" style="1"/>
  </cols>
  <sheetData>
    <row r="1" spans="1:29" ht="33" customHeight="1" x14ac:dyDescent="0.15">
      <c r="A1" s="240" t="s">
        <v>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</row>
    <row r="2" spans="1:29" ht="15" customHeight="1" thickBot="1" x14ac:dyDescent="0.2">
      <c r="A2" s="241" t="s">
        <v>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</row>
    <row r="3" spans="1:29" ht="20.100000000000001" customHeight="1" x14ac:dyDescent="0.15">
      <c r="A3" s="242" t="s">
        <v>4</v>
      </c>
      <c r="B3" s="303" t="s">
        <v>23</v>
      </c>
      <c r="C3" s="304"/>
      <c r="D3" s="304"/>
      <c r="E3" s="304"/>
      <c r="F3" s="304"/>
      <c r="G3" s="246" t="s">
        <v>24</v>
      </c>
      <c r="H3" s="247"/>
      <c r="I3" s="247"/>
      <c r="J3" s="247"/>
      <c r="K3" s="247"/>
      <c r="L3" s="247"/>
      <c r="M3" s="247"/>
      <c r="N3" s="247"/>
      <c r="O3" s="247"/>
      <c r="P3" s="247"/>
      <c r="Q3" s="248"/>
      <c r="R3" s="305" t="s">
        <v>4</v>
      </c>
      <c r="S3" s="246" t="s">
        <v>25</v>
      </c>
      <c r="T3" s="247"/>
      <c r="U3" s="247"/>
      <c r="V3" s="247"/>
      <c r="W3" s="247"/>
      <c r="X3" s="247"/>
      <c r="Y3" s="247"/>
      <c r="Z3" s="247"/>
      <c r="AA3" s="247"/>
      <c r="AB3" s="247"/>
      <c r="AC3" s="248"/>
    </row>
    <row r="4" spans="1:29" ht="23.25" customHeight="1" x14ac:dyDescent="0.15">
      <c r="A4" s="243"/>
      <c r="B4" s="308" t="s">
        <v>0</v>
      </c>
      <c r="C4" s="283"/>
      <c r="D4" s="255" t="s">
        <v>6</v>
      </c>
      <c r="E4" s="255"/>
      <c r="F4" s="255"/>
      <c r="G4" s="285" t="s">
        <v>0</v>
      </c>
      <c r="H4" s="286"/>
      <c r="I4" s="287" t="s">
        <v>6</v>
      </c>
      <c r="J4" s="256"/>
      <c r="K4" s="313"/>
      <c r="L4" s="282" t="s">
        <v>48</v>
      </c>
      <c r="M4" s="282"/>
      <c r="N4" s="283"/>
      <c r="O4" s="282" t="s">
        <v>49</v>
      </c>
      <c r="P4" s="282"/>
      <c r="Q4" s="289"/>
      <c r="R4" s="306"/>
      <c r="S4" s="285" t="s">
        <v>14</v>
      </c>
      <c r="T4" s="286"/>
      <c r="U4" s="287" t="s">
        <v>15</v>
      </c>
      <c r="V4" s="256"/>
      <c r="W4" s="301"/>
      <c r="X4" s="282" t="s">
        <v>48</v>
      </c>
      <c r="Y4" s="282"/>
      <c r="Z4" s="283"/>
      <c r="AA4" s="282" t="s">
        <v>49</v>
      </c>
      <c r="AB4" s="282"/>
      <c r="AC4" s="289"/>
    </row>
    <row r="5" spans="1:29" ht="13.5" customHeight="1" x14ac:dyDescent="0.15">
      <c r="A5" s="243"/>
      <c r="B5" s="2" t="s">
        <v>7</v>
      </c>
      <c r="C5" s="6" t="s">
        <v>8</v>
      </c>
      <c r="D5" s="10" t="s">
        <v>1</v>
      </c>
      <c r="E5" s="3" t="s">
        <v>2</v>
      </c>
      <c r="F5" s="44" t="s">
        <v>3</v>
      </c>
      <c r="G5" s="290" t="s">
        <v>7</v>
      </c>
      <c r="H5" s="291" t="s">
        <v>8</v>
      </c>
      <c r="I5" s="264" t="s">
        <v>1</v>
      </c>
      <c r="J5" s="264" t="s">
        <v>2</v>
      </c>
      <c r="K5" s="266" t="s">
        <v>3</v>
      </c>
      <c r="L5" s="284" t="s">
        <v>9</v>
      </c>
      <c r="M5" s="292" t="s">
        <v>10</v>
      </c>
      <c r="N5" s="293" t="s">
        <v>11</v>
      </c>
      <c r="O5" s="284" t="s">
        <v>9</v>
      </c>
      <c r="P5" s="292" t="s">
        <v>10</v>
      </c>
      <c r="Q5" s="295" t="s">
        <v>11</v>
      </c>
      <c r="R5" s="306"/>
      <c r="S5" s="215" t="s">
        <v>16</v>
      </c>
      <c r="T5" s="145" t="s">
        <v>20</v>
      </c>
      <c r="U5" s="146" t="s">
        <v>17</v>
      </c>
      <c r="V5" s="146" t="s">
        <v>22</v>
      </c>
      <c r="W5" s="147" t="s">
        <v>19</v>
      </c>
      <c r="X5" s="284" t="s">
        <v>17</v>
      </c>
      <c r="Y5" s="292" t="s">
        <v>18</v>
      </c>
      <c r="Z5" s="293" t="s">
        <v>19</v>
      </c>
      <c r="AA5" s="284" t="s">
        <v>17</v>
      </c>
      <c r="AB5" s="292" t="s">
        <v>18</v>
      </c>
      <c r="AC5" s="295" t="s">
        <v>19</v>
      </c>
    </row>
    <row r="6" spans="1:29" ht="14.25" customHeight="1" thickBot="1" x14ac:dyDescent="0.2">
      <c r="A6" s="302"/>
      <c r="B6" s="4">
        <v>1200000</v>
      </c>
      <c r="C6" s="7">
        <v>735000</v>
      </c>
      <c r="D6" s="5">
        <v>387520</v>
      </c>
      <c r="E6" s="5">
        <v>718060</v>
      </c>
      <c r="F6" s="239">
        <v>925740</v>
      </c>
      <c r="G6" s="314"/>
      <c r="H6" s="315"/>
      <c r="I6" s="330"/>
      <c r="J6" s="330"/>
      <c r="K6" s="331"/>
      <c r="L6" s="309"/>
      <c r="M6" s="310"/>
      <c r="N6" s="311"/>
      <c r="O6" s="309"/>
      <c r="P6" s="310"/>
      <c r="Q6" s="312"/>
      <c r="R6" s="307"/>
      <c r="S6" s="233">
        <f>ROUNDUP(B6/2,-1)</f>
        <v>600000</v>
      </c>
      <c r="T6" s="148">
        <f>ROUNDUP(C6/2,-1)</f>
        <v>367500</v>
      </c>
      <c r="U6" s="149">
        <f>ROUNDUP(D6/2,-1)</f>
        <v>193760</v>
      </c>
      <c r="V6" s="149">
        <f>ROUNDUP(E6/2,-1)</f>
        <v>359030</v>
      </c>
      <c r="W6" s="149">
        <f>ROUNDUP(F6/2,-1)</f>
        <v>462870</v>
      </c>
      <c r="X6" s="309"/>
      <c r="Y6" s="310"/>
      <c r="Z6" s="311"/>
      <c r="AA6" s="309"/>
      <c r="AB6" s="310"/>
      <c r="AC6" s="312"/>
    </row>
    <row r="7" spans="1:29" ht="25.5" customHeight="1" x14ac:dyDescent="0.15">
      <c r="A7" s="154" t="s">
        <v>30</v>
      </c>
      <c r="B7" s="113">
        <f>B6/16*16</f>
        <v>1200000</v>
      </c>
      <c r="C7" s="113">
        <f>C6/16*16</f>
        <v>735000</v>
      </c>
      <c r="D7" s="113">
        <f t="shared" ref="C7:F7" si="0">D6/16*16</f>
        <v>387520</v>
      </c>
      <c r="E7" s="113">
        <f t="shared" si="0"/>
        <v>718060</v>
      </c>
      <c r="F7" s="114">
        <f t="shared" si="0"/>
        <v>925740</v>
      </c>
      <c r="G7" s="179">
        <f t="shared" ref="G7:K8" si="1">B8</f>
        <v>1125000</v>
      </c>
      <c r="H7" s="23">
        <f t="shared" si="1"/>
        <v>689060</v>
      </c>
      <c r="I7" s="23">
        <f>D8</f>
        <v>363300</v>
      </c>
      <c r="J7" s="23">
        <f t="shared" si="1"/>
        <v>673180</v>
      </c>
      <c r="K7" s="23">
        <f t="shared" si="1"/>
        <v>867880</v>
      </c>
      <c r="L7" s="22">
        <f>ROUNDDOWN(G7+I7,-1)</f>
        <v>1488300</v>
      </c>
      <c r="M7" s="22">
        <f>ROUNDDOWN(G7+J7,-1)</f>
        <v>1798180</v>
      </c>
      <c r="N7" s="22">
        <f>ROUNDDOWN(G7+K7,-1)</f>
        <v>1992880</v>
      </c>
      <c r="O7" s="22">
        <f>ROUNDDOWN(H7+I7,-1)</f>
        <v>1052360</v>
      </c>
      <c r="P7" s="22">
        <f>ROUNDDOWN(H7+J7,-1)</f>
        <v>1362240</v>
      </c>
      <c r="Q7" s="62">
        <f>ROUNDDOWN(H7+K7,-1)</f>
        <v>1556940</v>
      </c>
      <c r="R7" s="154" t="s">
        <v>30</v>
      </c>
      <c r="S7" s="234">
        <f>ROUNDDOWN(S6/8*7,-1)</f>
        <v>525000</v>
      </c>
      <c r="T7" s="18">
        <f t="shared" ref="T7:W7" si="2">ROUNDDOWN(T6/8*7,-1)</f>
        <v>321560</v>
      </c>
      <c r="U7" s="18">
        <f>ROUNDDOWN(U6/8*7,-1)</f>
        <v>169540</v>
      </c>
      <c r="V7" s="18">
        <f>ROUNDDOWN(V6/8*7,-1)</f>
        <v>314150</v>
      </c>
      <c r="W7" s="18">
        <f t="shared" si="2"/>
        <v>405010</v>
      </c>
      <c r="X7" s="22">
        <f>ROUNDDOWN(S7+U7,-1)</f>
        <v>694540</v>
      </c>
      <c r="Y7" s="22">
        <f>ROUNDDOWN(S7+V7,-1)</f>
        <v>839150</v>
      </c>
      <c r="Z7" s="22">
        <f>ROUNDDOWN(S7+W7,-1)</f>
        <v>930010</v>
      </c>
      <c r="AA7" s="22">
        <f>ROUNDDOWN(T7+U7,-1)</f>
        <v>491100</v>
      </c>
      <c r="AB7" s="22">
        <f>ROUNDDOWN(T7+V7,-1)</f>
        <v>635710</v>
      </c>
      <c r="AC7" s="62">
        <f>ROUNDDOWN(T7+W7,-1)</f>
        <v>726570</v>
      </c>
    </row>
    <row r="8" spans="1:29" ht="25.5" customHeight="1" x14ac:dyDescent="0.15">
      <c r="A8" s="49" t="s">
        <v>31</v>
      </c>
      <c r="B8" s="8">
        <f>ROUNDDOWN(B6/16*15,-1)</f>
        <v>1125000</v>
      </c>
      <c r="C8" s="8">
        <f>ROUNDDOWN(C6/16*15,-1)</f>
        <v>689060</v>
      </c>
      <c r="D8" s="8">
        <f t="shared" ref="C8:F8" si="3">ROUNDDOWN(D6/16*15,-1)</f>
        <v>363300</v>
      </c>
      <c r="E8" s="8">
        <f t="shared" si="3"/>
        <v>673180</v>
      </c>
      <c r="F8" s="111">
        <f t="shared" si="3"/>
        <v>867880</v>
      </c>
      <c r="G8" s="171">
        <f t="shared" si="1"/>
        <v>1050000</v>
      </c>
      <c r="H8" s="16">
        <f t="shared" si="1"/>
        <v>643120</v>
      </c>
      <c r="I8" s="16">
        <f t="shared" si="1"/>
        <v>339080</v>
      </c>
      <c r="J8" s="16">
        <f t="shared" si="1"/>
        <v>628300</v>
      </c>
      <c r="K8" s="16">
        <f t="shared" si="1"/>
        <v>810020</v>
      </c>
      <c r="L8" s="15">
        <f>ROUNDDOWN(G8+I8,-1)</f>
        <v>1389080</v>
      </c>
      <c r="M8" s="15">
        <f>ROUNDDOWN(G8+J8,-1)</f>
        <v>1678300</v>
      </c>
      <c r="N8" s="15">
        <f>ROUNDDOWN(G8+K8,-1)</f>
        <v>1860020</v>
      </c>
      <c r="O8" s="15">
        <f t="shared" ref="O8:O18" si="4">ROUNDDOWN(H8+I8,-1)</f>
        <v>982200</v>
      </c>
      <c r="P8" s="15">
        <f t="shared" ref="P8:P18" si="5">ROUNDDOWN(H8+J8,-1)</f>
        <v>1271420</v>
      </c>
      <c r="Q8" s="54">
        <f t="shared" ref="Q8:Q18" si="6">ROUNDDOWN(H8+K8,-1)</f>
        <v>1453140</v>
      </c>
      <c r="R8" s="49" t="s">
        <v>31</v>
      </c>
      <c r="S8" s="234">
        <f t="shared" ref="S8" si="7">ROUNDDOWN(S6/8*6,-1)</f>
        <v>450000</v>
      </c>
      <c r="T8" s="18">
        <f t="shared" ref="T8:W8" si="8">ROUNDDOWN(T6/8*6,-1)</f>
        <v>275620</v>
      </c>
      <c r="U8" s="18">
        <f t="shared" si="8"/>
        <v>145320</v>
      </c>
      <c r="V8" s="18">
        <f t="shared" si="8"/>
        <v>269270</v>
      </c>
      <c r="W8" s="18">
        <f t="shared" si="8"/>
        <v>347150</v>
      </c>
      <c r="X8" s="15">
        <f>ROUNDDOWN(S8+U8,-1)</f>
        <v>595320</v>
      </c>
      <c r="Y8" s="15">
        <f>ROUNDDOWN(S8+V8,-1)</f>
        <v>719270</v>
      </c>
      <c r="Z8" s="15">
        <f>ROUNDDOWN(S8+W8,-1)</f>
        <v>797150</v>
      </c>
      <c r="AA8" s="15">
        <f>ROUNDDOWN(T8+U8,-1)</f>
        <v>420940</v>
      </c>
      <c r="AB8" s="15">
        <f>ROUNDDOWN(T8+V8,-1)</f>
        <v>544890</v>
      </c>
      <c r="AC8" s="54">
        <f>ROUNDDOWN(T8+W8,-1)</f>
        <v>622770</v>
      </c>
    </row>
    <row r="9" spans="1:29" ht="25.5" customHeight="1" x14ac:dyDescent="0.15">
      <c r="A9" s="50" t="s">
        <v>32</v>
      </c>
      <c r="B9" s="8">
        <f>ROUNDDOWN(B6/16*14,-1)</f>
        <v>1050000</v>
      </c>
      <c r="C9" s="8">
        <f t="shared" ref="C9:F9" si="9">ROUNDDOWN(C6/16*14,-1)</f>
        <v>643120</v>
      </c>
      <c r="D9" s="8">
        <f t="shared" si="9"/>
        <v>339080</v>
      </c>
      <c r="E9" s="8">
        <f t="shared" si="9"/>
        <v>628300</v>
      </c>
      <c r="F9" s="111">
        <f t="shared" si="9"/>
        <v>810020</v>
      </c>
      <c r="G9" s="171">
        <f t="shared" ref="G9:K18" si="10">B10</f>
        <v>975000</v>
      </c>
      <c r="H9" s="16">
        <f t="shared" si="10"/>
        <v>597180</v>
      </c>
      <c r="I9" s="16">
        <f>D10</f>
        <v>314860</v>
      </c>
      <c r="J9" s="16">
        <f>E10</f>
        <v>583420</v>
      </c>
      <c r="K9" s="16">
        <f>F10</f>
        <v>752160</v>
      </c>
      <c r="L9" s="15">
        <f>ROUNDDOWN(G9+I9,-1)</f>
        <v>1289860</v>
      </c>
      <c r="M9" s="15">
        <f>ROUNDDOWN(G9+J9,-1)</f>
        <v>1558420</v>
      </c>
      <c r="N9" s="15">
        <f>ROUNDDOWN(G9+K9,-1)</f>
        <v>1727160</v>
      </c>
      <c r="O9" s="15">
        <f t="shared" si="4"/>
        <v>912040</v>
      </c>
      <c r="P9" s="15">
        <f t="shared" si="5"/>
        <v>1180600</v>
      </c>
      <c r="Q9" s="54">
        <f t="shared" si="6"/>
        <v>1349340</v>
      </c>
      <c r="R9" s="50" t="s">
        <v>32</v>
      </c>
      <c r="S9" s="234">
        <f>ROUNDDOWN(S6/8*5,-1)</f>
        <v>375000</v>
      </c>
      <c r="T9" s="18">
        <f t="shared" ref="T9:W9" si="11">ROUNDDOWN(T6/8*5,-1)</f>
        <v>229680</v>
      </c>
      <c r="U9" s="18">
        <f t="shared" si="11"/>
        <v>121100</v>
      </c>
      <c r="V9" s="18">
        <f t="shared" si="11"/>
        <v>224390</v>
      </c>
      <c r="W9" s="18">
        <f t="shared" si="11"/>
        <v>289290</v>
      </c>
      <c r="X9" s="15">
        <f t="shared" ref="X9:X12" si="12">ROUNDDOWN(S9+U9,-1)</f>
        <v>496100</v>
      </c>
      <c r="Y9" s="15">
        <f t="shared" ref="Y9:Y12" si="13">ROUNDDOWN(S9+V9,-1)</f>
        <v>599390</v>
      </c>
      <c r="Z9" s="15">
        <f>ROUNDDOWN(S9+W9,-1)</f>
        <v>664290</v>
      </c>
      <c r="AA9" s="15">
        <f t="shared" ref="AA9:AA12" si="14">ROUNDDOWN(T9+U9,-1)</f>
        <v>350780</v>
      </c>
      <c r="AB9" s="15">
        <f t="shared" ref="AB9:AB12" si="15">ROUNDDOWN(T9+V9,-1)</f>
        <v>454070</v>
      </c>
      <c r="AC9" s="54">
        <f t="shared" ref="AC9:AC12" si="16">ROUNDDOWN(T9+W9,-1)</f>
        <v>518970</v>
      </c>
    </row>
    <row r="10" spans="1:29" ht="25.5" customHeight="1" thickBot="1" x14ac:dyDescent="0.2">
      <c r="A10" s="159" t="s">
        <v>33</v>
      </c>
      <c r="B10" s="164">
        <f>ROUNDDOWN(B6/16*13,-1)</f>
        <v>975000</v>
      </c>
      <c r="C10" s="164">
        <f t="shared" ref="C10:F10" si="17">ROUNDDOWN(C6/16*13,-1)</f>
        <v>597180</v>
      </c>
      <c r="D10" s="164">
        <f t="shared" si="17"/>
        <v>314860</v>
      </c>
      <c r="E10" s="164">
        <f t="shared" si="17"/>
        <v>583420</v>
      </c>
      <c r="F10" s="165">
        <f t="shared" si="17"/>
        <v>752160</v>
      </c>
      <c r="G10" s="173">
        <f t="shared" si="10"/>
        <v>900000</v>
      </c>
      <c r="H10" s="75">
        <f t="shared" si="10"/>
        <v>551250</v>
      </c>
      <c r="I10" s="75">
        <f t="shared" si="10"/>
        <v>290640</v>
      </c>
      <c r="J10" s="75">
        <f t="shared" si="10"/>
        <v>538540</v>
      </c>
      <c r="K10" s="75">
        <f t="shared" si="10"/>
        <v>694300</v>
      </c>
      <c r="L10" s="58">
        <f t="shared" ref="L10:L18" si="18">ROUNDDOWN(G10+I10,-1)</f>
        <v>1190640</v>
      </c>
      <c r="M10" s="58">
        <f t="shared" ref="M10:M18" si="19">ROUNDDOWN(G10+J10,-1)</f>
        <v>1438540</v>
      </c>
      <c r="N10" s="58">
        <f t="shared" ref="N10:N18" si="20">ROUNDDOWN(G10+K10,-1)</f>
        <v>1594300</v>
      </c>
      <c r="O10" s="58">
        <f t="shared" si="4"/>
        <v>841890</v>
      </c>
      <c r="P10" s="58">
        <f t="shared" si="5"/>
        <v>1089790</v>
      </c>
      <c r="Q10" s="76">
        <f t="shared" si="6"/>
        <v>1245550</v>
      </c>
      <c r="R10" s="159" t="s">
        <v>33</v>
      </c>
      <c r="S10" s="235">
        <f>ROUNDDOWN(S6/8*4,-1)</f>
        <v>300000</v>
      </c>
      <c r="T10" s="166">
        <f t="shared" ref="T10:W10" si="21">ROUNDDOWN(T6/8*4,-1)</f>
        <v>183750</v>
      </c>
      <c r="U10" s="166">
        <f t="shared" si="21"/>
        <v>96880</v>
      </c>
      <c r="V10" s="166">
        <f t="shared" si="21"/>
        <v>179510</v>
      </c>
      <c r="W10" s="166">
        <f t="shared" si="21"/>
        <v>231430</v>
      </c>
      <c r="X10" s="58">
        <f>ROUNDDOWN(S10+U10,-1)</f>
        <v>396880</v>
      </c>
      <c r="Y10" s="58">
        <f t="shared" si="13"/>
        <v>479510</v>
      </c>
      <c r="Z10" s="58">
        <f t="shared" ref="Z9:Z12" si="22">ROUNDDOWN(S10+W10,-1)</f>
        <v>531430</v>
      </c>
      <c r="AA10" s="58">
        <f t="shared" si="14"/>
        <v>280630</v>
      </c>
      <c r="AB10" s="58">
        <f t="shared" si="15"/>
        <v>363260</v>
      </c>
      <c r="AC10" s="76">
        <f t="shared" si="16"/>
        <v>415180</v>
      </c>
    </row>
    <row r="11" spans="1:29" ht="25.5" customHeight="1" x14ac:dyDescent="0.15">
      <c r="A11" s="70" t="s">
        <v>34</v>
      </c>
      <c r="B11" s="167">
        <f>ROUNDDOWN(B6/16*12,-1)</f>
        <v>900000</v>
      </c>
      <c r="C11" s="167">
        <f t="shared" ref="C11:F11" si="23">ROUNDDOWN(C6/16*12,-1)</f>
        <v>551250</v>
      </c>
      <c r="D11" s="167">
        <f t="shared" si="23"/>
        <v>290640</v>
      </c>
      <c r="E11" s="167">
        <f t="shared" si="23"/>
        <v>538540</v>
      </c>
      <c r="F11" s="168">
        <f t="shared" si="23"/>
        <v>694300</v>
      </c>
      <c r="G11" s="175">
        <f t="shared" si="10"/>
        <v>825000</v>
      </c>
      <c r="H11" s="26">
        <f t="shared" si="10"/>
        <v>505310</v>
      </c>
      <c r="I11" s="26">
        <f t="shared" si="10"/>
        <v>266420</v>
      </c>
      <c r="J11" s="26">
        <f t="shared" si="10"/>
        <v>493660</v>
      </c>
      <c r="K11" s="26">
        <f t="shared" si="10"/>
        <v>636440</v>
      </c>
      <c r="L11" s="25">
        <f t="shared" si="18"/>
        <v>1091420</v>
      </c>
      <c r="M11" s="25">
        <f t="shared" si="19"/>
        <v>1318660</v>
      </c>
      <c r="N11" s="25">
        <f t="shared" si="20"/>
        <v>1461440</v>
      </c>
      <c r="O11" s="25">
        <f t="shared" si="4"/>
        <v>771730</v>
      </c>
      <c r="P11" s="25">
        <f t="shared" si="5"/>
        <v>998970</v>
      </c>
      <c r="Q11" s="119">
        <f t="shared" si="6"/>
        <v>1141750</v>
      </c>
      <c r="R11" s="70" t="s">
        <v>34</v>
      </c>
      <c r="S11" s="199"/>
      <c r="T11" s="32"/>
      <c r="U11" s="32"/>
      <c r="V11" s="32"/>
      <c r="W11" s="32"/>
      <c r="X11" s="345"/>
      <c r="Y11" s="345"/>
      <c r="Z11" s="345"/>
      <c r="AA11" s="345"/>
      <c r="AB11" s="345"/>
      <c r="AC11" s="346"/>
    </row>
    <row r="12" spans="1:29" ht="25.5" customHeight="1" x14ac:dyDescent="0.15">
      <c r="A12" s="63" t="s">
        <v>35</v>
      </c>
      <c r="B12" s="8">
        <f>ROUNDDOWN(B6/16*11,-1)</f>
        <v>825000</v>
      </c>
      <c r="C12" s="8">
        <f t="shared" ref="C12:F12" si="24">ROUNDDOWN(C6/16*11,-1)</f>
        <v>505310</v>
      </c>
      <c r="D12" s="8">
        <f t="shared" si="24"/>
        <v>266420</v>
      </c>
      <c r="E12" s="8">
        <f t="shared" si="24"/>
        <v>493660</v>
      </c>
      <c r="F12" s="111">
        <f t="shared" si="24"/>
        <v>636440</v>
      </c>
      <c r="G12" s="171">
        <f t="shared" si="10"/>
        <v>750000</v>
      </c>
      <c r="H12" s="16">
        <f t="shared" si="10"/>
        <v>459370</v>
      </c>
      <c r="I12" s="16">
        <f t="shared" si="10"/>
        <v>242200</v>
      </c>
      <c r="J12" s="16">
        <f t="shared" si="10"/>
        <v>448780</v>
      </c>
      <c r="K12" s="16">
        <f t="shared" si="10"/>
        <v>578580</v>
      </c>
      <c r="L12" s="15">
        <f t="shared" si="18"/>
        <v>992200</v>
      </c>
      <c r="M12" s="15">
        <f t="shared" si="19"/>
        <v>1198780</v>
      </c>
      <c r="N12" s="15">
        <f t="shared" si="20"/>
        <v>1328580</v>
      </c>
      <c r="O12" s="15">
        <f t="shared" si="4"/>
        <v>701570</v>
      </c>
      <c r="P12" s="15">
        <f t="shared" si="5"/>
        <v>908150</v>
      </c>
      <c r="Q12" s="54">
        <f t="shared" si="6"/>
        <v>1037950</v>
      </c>
      <c r="R12" s="63" t="s">
        <v>35</v>
      </c>
      <c r="S12" s="185"/>
      <c r="T12" s="20"/>
      <c r="U12" s="20"/>
      <c r="V12" s="20"/>
      <c r="W12" s="20"/>
      <c r="X12" s="135"/>
      <c r="Y12" s="135"/>
      <c r="Z12" s="135"/>
      <c r="AA12" s="135"/>
      <c r="AB12" s="135"/>
      <c r="AC12" s="136"/>
    </row>
    <row r="13" spans="1:29" ht="25.5" customHeight="1" x14ac:dyDescent="0.15">
      <c r="A13" s="63" t="s">
        <v>36</v>
      </c>
      <c r="B13" s="8">
        <f>ROUNDDOWN(B6/16*10,-1)</f>
        <v>750000</v>
      </c>
      <c r="C13" s="8">
        <f t="shared" ref="C13:F13" si="25">ROUNDDOWN(C6/16*10,-1)</f>
        <v>459370</v>
      </c>
      <c r="D13" s="8">
        <f t="shared" si="25"/>
        <v>242200</v>
      </c>
      <c r="E13" s="8">
        <f t="shared" si="25"/>
        <v>448780</v>
      </c>
      <c r="F13" s="111">
        <f t="shared" si="25"/>
        <v>578580</v>
      </c>
      <c r="G13" s="171">
        <f t="shared" si="10"/>
        <v>675000</v>
      </c>
      <c r="H13" s="16">
        <f t="shared" si="10"/>
        <v>413430</v>
      </c>
      <c r="I13" s="16">
        <f t="shared" si="10"/>
        <v>217980</v>
      </c>
      <c r="J13" s="16">
        <f t="shared" si="10"/>
        <v>403900</v>
      </c>
      <c r="K13" s="16">
        <f t="shared" si="10"/>
        <v>520720</v>
      </c>
      <c r="L13" s="15">
        <f t="shared" si="18"/>
        <v>892980</v>
      </c>
      <c r="M13" s="15">
        <f t="shared" si="19"/>
        <v>1078900</v>
      </c>
      <c r="N13" s="15">
        <f t="shared" si="20"/>
        <v>1195720</v>
      </c>
      <c r="O13" s="15">
        <f t="shared" si="4"/>
        <v>631410</v>
      </c>
      <c r="P13" s="15">
        <f t="shared" si="5"/>
        <v>817330</v>
      </c>
      <c r="Q13" s="54">
        <f t="shared" si="6"/>
        <v>934150</v>
      </c>
      <c r="R13" s="63" t="s">
        <v>36</v>
      </c>
      <c r="S13" s="189"/>
      <c r="T13" s="129"/>
      <c r="U13" s="129"/>
      <c r="V13" s="129"/>
      <c r="W13" s="129"/>
      <c r="X13" s="135"/>
      <c r="Y13" s="135"/>
      <c r="Z13" s="135"/>
      <c r="AA13" s="135"/>
      <c r="AB13" s="135"/>
      <c r="AC13" s="136"/>
    </row>
    <row r="14" spans="1:29" ht="25.5" customHeight="1" thickBot="1" x14ac:dyDescent="0.2">
      <c r="A14" s="86" t="s">
        <v>37</v>
      </c>
      <c r="B14" s="169">
        <f>ROUNDDOWN(B6/16*9,-1)</f>
        <v>675000</v>
      </c>
      <c r="C14" s="169">
        <f t="shared" ref="C14:F14" si="26">ROUNDDOWN(C6/16*9,-1)</f>
        <v>413430</v>
      </c>
      <c r="D14" s="169">
        <f t="shared" si="26"/>
        <v>217980</v>
      </c>
      <c r="E14" s="169">
        <f t="shared" si="26"/>
        <v>403900</v>
      </c>
      <c r="F14" s="170">
        <f t="shared" si="26"/>
        <v>520720</v>
      </c>
      <c r="G14" s="177">
        <f t="shared" si="10"/>
        <v>600000</v>
      </c>
      <c r="H14" s="28">
        <f t="shared" si="10"/>
        <v>367500</v>
      </c>
      <c r="I14" s="28">
        <f t="shared" si="10"/>
        <v>193760</v>
      </c>
      <c r="J14" s="28">
        <f t="shared" si="10"/>
        <v>359030</v>
      </c>
      <c r="K14" s="28">
        <f t="shared" si="10"/>
        <v>462870</v>
      </c>
      <c r="L14" s="27">
        <f t="shared" si="18"/>
        <v>793760</v>
      </c>
      <c r="M14" s="27">
        <f t="shared" si="19"/>
        <v>959030</v>
      </c>
      <c r="N14" s="27">
        <f t="shared" si="20"/>
        <v>1062870</v>
      </c>
      <c r="O14" s="27">
        <f t="shared" si="4"/>
        <v>561260</v>
      </c>
      <c r="P14" s="27">
        <f t="shared" si="5"/>
        <v>726530</v>
      </c>
      <c r="Q14" s="120">
        <f t="shared" si="6"/>
        <v>830370</v>
      </c>
      <c r="R14" s="86" t="s">
        <v>37</v>
      </c>
      <c r="S14" s="191"/>
      <c r="T14" s="137"/>
      <c r="U14" s="137"/>
      <c r="V14" s="137"/>
      <c r="W14" s="137"/>
      <c r="X14" s="139"/>
      <c r="Y14" s="139"/>
      <c r="Z14" s="139"/>
      <c r="AA14" s="139"/>
      <c r="AB14" s="139"/>
      <c r="AC14" s="140"/>
    </row>
    <row r="15" spans="1:29" ht="25.5" customHeight="1" x14ac:dyDescent="0.15">
      <c r="A15" s="85" t="s">
        <v>38</v>
      </c>
      <c r="B15" s="9">
        <f>ROUNDDOWN(B6/16*8,-1)</f>
        <v>600000</v>
      </c>
      <c r="C15" s="9">
        <f t="shared" ref="C15:F15" si="27">ROUNDDOWN(C6/16*8,-1)</f>
        <v>367500</v>
      </c>
      <c r="D15" s="9">
        <f t="shared" si="27"/>
        <v>193760</v>
      </c>
      <c r="E15" s="9">
        <f t="shared" si="27"/>
        <v>359030</v>
      </c>
      <c r="F15" s="112">
        <f t="shared" si="27"/>
        <v>462870</v>
      </c>
      <c r="G15" s="179">
        <f t="shared" si="10"/>
        <v>525000</v>
      </c>
      <c r="H15" s="23">
        <f t="shared" si="10"/>
        <v>321560</v>
      </c>
      <c r="I15" s="23">
        <f t="shared" si="10"/>
        <v>169540</v>
      </c>
      <c r="J15" s="23">
        <f t="shared" si="10"/>
        <v>314150</v>
      </c>
      <c r="K15" s="23">
        <f t="shared" si="10"/>
        <v>405010</v>
      </c>
      <c r="L15" s="22">
        <f t="shared" si="18"/>
        <v>694540</v>
      </c>
      <c r="M15" s="22">
        <f t="shared" si="19"/>
        <v>839150</v>
      </c>
      <c r="N15" s="22">
        <f>ROUNDDOWN(G15+K15,-1)</f>
        <v>930010</v>
      </c>
      <c r="O15" s="22">
        <f t="shared" si="4"/>
        <v>491100</v>
      </c>
      <c r="P15" s="22">
        <f t="shared" si="5"/>
        <v>635710</v>
      </c>
      <c r="Q15" s="62">
        <f t="shared" si="6"/>
        <v>726570</v>
      </c>
      <c r="R15" s="85" t="s">
        <v>38</v>
      </c>
      <c r="S15" s="193"/>
      <c r="T15" s="115"/>
      <c r="U15" s="115"/>
      <c r="V15" s="115"/>
      <c r="W15" s="115"/>
      <c r="X15" s="117"/>
      <c r="Y15" s="117"/>
      <c r="Z15" s="117"/>
      <c r="AA15" s="117"/>
      <c r="AB15" s="117"/>
      <c r="AC15" s="236"/>
    </row>
    <row r="16" spans="1:29" ht="25.5" customHeight="1" x14ac:dyDescent="0.15">
      <c r="A16" s="64" t="s">
        <v>39</v>
      </c>
      <c r="B16" s="8">
        <f>ROUNDDOWN(B6/16*7,-1)</f>
        <v>525000</v>
      </c>
      <c r="C16" s="8">
        <f t="shared" ref="C16:F16" si="28">ROUNDDOWN(C6/16*7,-1)</f>
        <v>321560</v>
      </c>
      <c r="D16" s="8">
        <f t="shared" si="28"/>
        <v>169540</v>
      </c>
      <c r="E16" s="8">
        <f t="shared" si="28"/>
        <v>314150</v>
      </c>
      <c r="F16" s="111">
        <f t="shared" si="28"/>
        <v>405010</v>
      </c>
      <c r="G16" s="171">
        <f t="shared" si="10"/>
        <v>450000</v>
      </c>
      <c r="H16" s="16">
        <f t="shared" si="10"/>
        <v>275620</v>
      </c>
      <c r="I16" s="16">
        <f t="shared" si="10"/>
        <v>145320</v>
      </c>
      <c r="J16" s="16">
        <f t="shared" si="10"/>
        <v>269270</v>
      </c>
      <c r="K16" s="16">
        <f t="shared" si="10"/>
        <v>347150</v>
      </c>
      <c r="L16" s="15">
        <f t="shared" si="18"/>
        <v>595320</v>
      </c>
      <c r="M16" s="15">
        <f t="shared" si="19"/>
        <v>719270</v>
      </c>
      <c r="N16" s="15">
        <f t="shared" si="20"/>
        <v>797150</v>
      </c>
      <c r="O16" s="15">
        <f t="shared" si="4"/>
        <v>420940</v>
      </c>
      <c r="P16" s="15">
        <f t="shared" si="5"/>
        <v>544890</v>
      </c>
      <c r="Q16" s="54">
        <f t="shared" si="6"/>
        <v>622770</v>
      </c>
      <c r="R16" s="64" t="s">
        <v>39</v>
      </c>
      <c r="S16" s="195"/>
      <c r="T16" s="107"/>
      <c r="U16" s="107"/>
      <c r="V16" s="107"/>
      <c r="W16" s="107"/>
      <c r="X16" s="109"/>
      <c r="Y16" s="109"/>
      <c r="Z16" s="109"/>
      <c r="AA16" s="109"/>
      <c r="AB16" s="109"/>
      <c r="AC16" s="237"/>
    </row>
    <row r="17" spans="1:29" ht="25.5" customHeight="1" x14ac:dyDescent="0.15">
      <c r="A17" s="64" t="s">
        <v>40</v>
      </c>
      <c r="B17" s="8">
        <f>ROUNDDOWN(B6/16*6,-1)</f>
        <v>450000</v>
      </c>
      <c r="C17" s="8">
        <f t="shared" ref="C17:F17" si="29">ROUNDDOWN(C6/16*6,-1)</f>
        <v>275620</v>
      </c>
      <c r="D17" s="8">
        <f t="shared" si="29"/>
        <v>145320</v>
      </c>
      <c r="E17" s="8">
        <f t="shared" si="29"/>
        <v>269270</v>
      </c>
      <c r="F17" s="111">
        <f t="shared" si="29"/>
        <v>347150</v>
      </c>
      <c r="G17" s="171">
        <f t="shared" si="10"/>
        <v>375000</v>
      </c>
      <c r="H17" s="16">
        <f t="shared" si="10"/>
        <v>229680</v>
      </c>
      <c r="I17" s="16">
        <f t="shared" si="10"/>
        <v>121100</v>
      </c>
      <c r="J17" s="16">
        <f t="shared" si="10"/>
        <v>224390</v>
      </c>
      <c r="K17" s="16">
        <f t="shared" si="10"/>
        <v>289290</v>
      </c>
      <c r="L17" s="15">
        <f t="shared" si="18"/>
        <v>496100</v>
      </c>
      <c r="M17" s="15">
        <f t="shared" si="19"/>
        <v>599390</v>
      </c>
      <c r="N17" s="15">
        <f t="shared" si="20"/>
        <v>664290</v>
      </c>
      <c r="O17" s="15">
        <f t="shared" si="4"/>
        <v>350780</v>
      </c>
      <c r="P17" s="15">
        <f t="shared" si="5"/>
        <v>454070</v>
      </c>
      <c r="Q17" s="54">
        <f t="shared" si="6"/>
        <v>518970</v>
      </c>
      <c r="R17" s="64" t="s">
        <v>40</v>
      </c>
      <c r="S17" s="195"/>
      <c r="T17" s="107"/>
      <c r="U17" s="107"/>
      <c r="V17" s="107"/>
      <c r="W17" s="107"/>
      <c r="X17" s="109"/>
      <c r="Y17" s="109"/>
      <c r="Z17" s="109"/>
      <c r="AA17" s="109"/>
      <c r="AB17" s="109"/>
      <c r="AC17" s="237"/>
    </row>
    <row r="18" spans="1:29" ht="25.5" customHeight="1" thickBot="1" x14ac:dyDescent="0.2">
      <c r="A18" s="90" t="s">
        <v>41</v>
      </c>
      <c r="B18" s="164">
        <f>ROUNDDOWN(B6/16*5,-1)</f>
        <v>375000</v>
      </c>
      <c r="C18" s="164">
        <f t="shared" ref="C18:F18" si="30">ROUNDDOWN(C6/16*5,-1)</f>
        <v>229680</v>
      </c>
      <c r="D18" s="164">
        <f t="shared" si="30"/>
        <v>121100</v>
      </c>
      <c r="E18" s="164">
        <f t="shared" si="30"/>
        <v>224390</v>
      </c>
      <c r="F18" s="165">
        <f t="shared" si="30"/>
        <v>289290</v>
      </c>
      <c r="G18" s="173">
        <f t="shared" si="10"/>
        <v>300000</v>
      </c>
      <c r="H18" s="75">
        <f t="shared" si="10"/>
        <v>183750</v>
      </c>
      <c r="I18" s="75">
        <f t="shared" si="10"/>
        <v>96880</v>
      </c>
      <c r="J18" s="75">
        <f t="shared" si="10"/>
        <v>179510</v>
      </c>
      <c r="K18" s="75">
        <f t="shared" si="10"/>
        <v>231430</v>
      </c>
      <c r="L18" s="58">
        <f t="shared" si="18"/>
        <v>396880</v>
      </c>
      <c r="M18" s="58">
        <f t="shared" si="19"/>
        <v>479510</v>
      </c>
      <c r="N18" s="58">
        <f t="shared" si="20"/>
        <v>531430</v>
      </c>
      <c r="O18" s="58">
        <f t="shared" si="4"/>
        <v>280630</v>
      </c>
      <c r="P18" s="58">
        <f t="shared" si="5"/>
        <v>363260</v>
      </c>
      <c r="Q18" s="76">
        <f t="shared" si="6"/>
        <v>415180</v>
      </c>
      <c r="R18" s="90" t="s">
        <v>41</v>
      </c>
      <c r="S18" s="197"/>
      <c r="T18" s="121"/>
      <c r="U18" s="121"/>
      <c r="V18" s="121"/>
      <c r="W18" s="121"/>
      <c r="X18" s="123"/>
      <c r="Y18" s="123"/>
      <c r="Z18" s="123"/>
      <c r="AA18" s="123"/>
      <c r="AB18" s="123"/>
      <c r="AC18" s="238"/>
    </row>
    <row r="19" spans="1:29" ht="25.5" customHeight="1" x14ac:dyDescent="0.15">
      <c r="A19" s="92" t="s">
        <v>42</v>
      </c>
      <c r="B19" s="167">
        <f>ROUNDDOWN(B6/16*4,-1)</f>
        <v>300000</v>
      </c>
      <c r="C19" s="167">
        <f t="shared" ref="C19:F19" si="31">ROUNDDOWN(C6/16*4,-1)</f>
        <v>183750</v>
      </c>
      <c r="D19" s="167">
        <f t="shared" si="31"/>
        <v>96880</v>
      </c>
      <c r="E19" s="167">
        <f t="shared" si="31"/>
        <v>179510</v>
      </c>
      <c r="F19" s="168">
        <f t="shared" si="31"/>
        <v>231430</v>
      </c>
      <c r="G19" s="181"/>
      <c r="H19" s="33"/>
      <c r="I19" s="33"/>
      <c r="J19" s="33"/>
      <c r="K19" s="33"/>
      <c r="L19" s="32"/>
      <c r="M19" s="32"/>
      <c r="N19" s="32"/>
      <c r="O19" s="32"/>
      <c r="P19" s="32"/>
      <c r="Q19" s="41"/>
      <c r="R19" s="92" t="s">
        <v>42</v>
      </c>
      <c r="S19" s="199"/>
      <c r="T19" s="32"/>
      <c r="U19" s="32"/>
      <c r="V19" s="32"/>
      <c r="W19" s="32"/>
      <c r="X19" s="32"/>
      <c r="Y19" s="32"/>
      <c r="Z19" s="32"/>
      <c r="AA19" s="32"/>
      <c r="AB19" s="32"/>
      <c r="AC19" s="41"/>
    </row>
    <row r="20" spans="1:29" ht="25.5" customHeight="1" x14ac:dyDescent="0.15">
      <c r="A20" s="65" t="s">
        <v>43</v>
      </c>
      <c r="B20" s="8">
        <f>B19</f>
        <v>300000</v>
      </c>
      <c r="C20" s="8">
        <f t="shared" ref="C20:F20" si="32">C19</f>
        <v>183750</v>
      </c>
      <c r="D20" s="8">
        <f t="shared" si="32"/>
        <v>96880</v>
      </c>
      <c r="E20" s="8">
        <f t="shared" si="32"/>
        <v>179510</v>
      </c>
      <c r="F20" s="111">
        <f t="shared" si="32"/>
        <v>231430</v>
      </c>
      <c r="G20" s="183"/>
      <c r="H20" s="21"/>
      <c r="I20" s="21"/>
      <c r="J20" s="21"/>
      <c r="K20" s="21"/>
      <c r="L20" s="20"/>
      <c r="M20" s="20"/>
      <c r="N20" s="20"/>
      <c r="O20" s="20"/>
      <c r="P20" s="20"/>
      <c r="Q20" s="42"/>
      <c r="R20" s="65" t="s">
        <v>43</v>
      </c>
      <c r="S20" s="185"/>
      <c r="T20" s="20"/>
      <c r="U20" s="20"/>
      <c r="V20" s="20"/>
      <c r="W20" s="20"/>
      <c r="X20" s="20"/>
      <c r="Y20" s="20"/>
      <c r="Z20" s="20"/>
      <c r="AA20" s="20"/>
      <c r="AB20" s="20"/>
      <c r="AC20" s="42"/>
    </row>
    <row r="21" spans="1:29" ht="25.5" customHeight="1" x14ac:dyDescent="0.15">
      <c r="A21" s="65" t="s">
        <v>44</v>
      </c>
      <c r="B21" s="8">
        <f t="shared" ref="B21:F21" si="33">B20</f>
        <v>300000</v>
      </c>
      <c r="C21" s="8">
        <f t="shared" si="33"/>
        <v>183750</v>
      </c>
      <c r="D21" s="8">
        <f t="shared" si="33"/>
        <v>96880</v>
      </c>
      <c r="E21" s="8">
        <f t="shared" si="33"/>
        <v>179510</v>
      </c>
      <c r="F21" s="111">
        <f t="shared" si="33"/>
        <v>231430</v>
      </c>
      <c r="G21" s="185"/>
      <c r="H21" s="20"/>
      <c r="I21" s="20"/>
      <c r="J21" s="20"/>
      <c r="K21" s="20"/>
      <c r="L21" s="20"/>
      <c r="M21" s="20"/>
      <c r="N21" s="20"/>
      <c r="O21" s="20"/>
      <c r="P21" s="20"/>
      <c r="Q21" s="42"/>
      <c r="R21" s="65" t="s">
        <v>44</v>
      </c>
      <c r="S21" s="185"/>
      <c r="T21" s="20"/>
      <c r="U21" s="20"/>
      <c r="V21" s="20"/>
      <c r="W21" s="20"/>
      <c r="X21" s="20"/>
      <c r="Y21" s="20"/>
      <c r="Z21" s="20"/>
      <c r="AA21" s="20"/>
      <c r="AB21" s="20"/>
      <c r="AC21" s="42"/>
    </row>
    <row r="22" spans="1:29" ht="25.5" customHeight="1" thickBot="1" x14ac:dyDescent="0.2">
      <c r="A22" s="66" t="s">
        <v>45</v>
      </c>
      <c r="B22" s="169">
        <f>B19</f>
        <v>300000</v>
      </c>
      <c r="C22" s="169">
        <f t="shared" ref="C22:F22" si="34">C19</f>
        <v>183750</v>
      </c>
      <c r="D22" s="169">
        <f t="shared" si="34"/>
        <v>96880</v>
      </c>
      <c r="E22" s="169">
        <f t="shared" si="34"/>
        <v>179510</v>
      </c>
      <c r="F22" s="170">
        <f t="shared" si="34"/>
        <v>231430</v>
      </c>
      <c r="G22" s="186"/>
      <c r="H22" s="31"/>
      <c r="I22" s="31"/>
      <c r="J22" s="31"/>
      <c r="K22" s="31"/>
      <c r="L22" s="31"/>
      <c r="M22" s="31"/>
      <c r="N22" s="31"/>
      <c r="O22" s="31"/>
      <c r="P22" s="31"/>
      <c r="Q22" s="34"/>
      <c r="R22" s="66" t="s">
        <v>45</v>
      </c>
      <c r="S22" s="186"/>
      <c r="T22" s="31"/>
      <c r="U22" s="31"/>
      <c r="V22" s="31"/>
      <c r="W22" s="31"/>
      <c r="X22" s="31"/>
      <c r="Y22" s="31"/>
      <c r="Z22" s="31"/>
      <c r="AA22" s="31"/>
      <c r="AB22" s="31"/>
      <c r="AC22" s="34"/>
    </row>
    <row r="23" spans="1:29" x14ac:dyDescent="0.15">
      <c r="A23" s="141"/>
      <c r="B23" s="141"/>
      <c r="R23" s="141"/>
    </row>
  </sheetData>
  <mergeCells count="34">
    <mergeCell ref="J5:J6"/>
    <mergeCell ref="K5:K6"/>
    <mergeCell ref="A1:AC1"/>
    <mergeCell ref="A2:AC2"/>
    <mergeCell ref="G3:Q3"/>
    <mergeCell ref="S3:AC3"/>
    <mergeCell ref="X5:X6"/>
    <mergeCell ref="Y5:Y6"/>
    <mergeCell ref="Z5:Z6"/>
    <mergeCell ref="S4:T4"/>
    <mergeCell ref="AA4:AC4"/>
    <mergeCell ref="AA5:AA6"/>
    <mergeCell ref="AB5:AB6"/>
    <mergeCell ref="AC5:AC6"/>
    <mergeCell ref="D4:F4"/>
    <mergeCell ref="I4:K4"/>
    <mergeCell ref="G5:G6"/>
    <mergeCell ref="H5:H6"/>
    <mergeCell ref="U4:W4"/>
    <mergeCell ref="X4:Z4"/>
    <mergeCell ref="A3:A6"/>
    <mergeCell ref="B3:F3"/>
    <mergeCell ref="R3:R6"/>
    <mergeCell ref="B4:C4"/>
    <mergeCell ref="G4:H4"/>
    <mergeCell ref="L4:N4"/>
    <mergeCell ref="O4:Q4"/>
    <mergeCell ref="L5:L6"/>
    <mergeCell ref="M5:M6"/>
    <mergeCell ref="N5:N6"/>
    <mergeCell ref="O5:O6"/>
    <mergeCell ref="P5:P6"/>
    <mergeCell ref="Q5:Q6"/>
    <mergeCell ref="I5:I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863A-A040-4242-8F05-43616FC1632B}">
  <sheetPr>
    <pageSetUpPr fitToPage="1"/>
  </sheetPr>
  <dimension ref="A1:W30"/>
  <sheetViews>
    <sheetView zoomScale="130" zoomScaleNormal="130" workbookViewId="0">
      <selection sqref="A1:T1"/>
    </sheetView>
  </sheetViews>
  <sheetFormatPr defaultColWidth="8.88671875" defaultRowHeight="11.25" x14ac:dyDescent="0.15"/>
  <cols>
    <col min="1" max="1" width="10.44140625" style="127" customWidth="1"/>
    <col min="2" max="12" width="7.88671875" style="127" customWidth="1"/>
    <col min="13" max="13" width="9.21875" style="127" customWidth="1"/>
    <col min="14" max="17" width="7.88671875" style="127" customWidth="1"/>
    <col min="18" max="20" width="6.6640625" style="127" customWidth="1"/>
    <col min="21" max="21" width="14" style="127" bestFit="1" customWidth="1"/>
    <col min="22" max="16384" width="8.88671875" style="127"/>
  </cols>
  <sheetData>
    <row r="1" spans="1:23" ht="33" customHeight="1" x14ac:dyDescent="0.15">
      <c r="A1" s="240" t="s">
        <v>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</row>
    <row r="2" spans="1:23" ht="15" customHeight="1" thickBot="1" x14ac:dyDescent="0.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3" ht="20.100000000000001" customHeight="1" x14ac:dyDescent="0.15">
      <c r="A3" s="242" t="s">
        <v>4</v>
      </c>
      <c r="B3" s="245" t="s">
        <v>12</v>
      </c>
      <c r="C3" s="245"/>
      <c r="D3" s="245"/>
      <c r="E3" s="245"/>
      <c r="F3" s="251" t="s">
        <v>13</v>
      </c>
      <c r="G3" s="252"/>
      <c r="H3" s="252"/>
      <c r="I3" s="252"/>
      <c r="J3" s="252"/>
      <c r="K3" s="252"/>
      <c r="L3" s="332"/>
      <c r="M3" s="249" t="s">
        <v>4</v>
      </c>
      <c r="N3" s="251" t="s">
        <v>21</v>
      </c>
      <c r="O3" s="252"/>
      <c r="P3" s="252"/>
      <c r="Q3" s="252"/>
      <c r="R3" s="252"/>
      <c r="S3" s="252"/>
      <c r="T3" s="253"/>
    </row>
    <row r="4" spans="1:23" ht="23.25" customHeight="1" x14ac:dyDescent="0.15">
      <c r="A4" s="243"/>
      <c r="B4" s="128" t="s">
        <v>0</v>
      </c>
      <c r="C4" s="254" t="s">
        <v>6</v>
      </c>
      <c r="D4" s="255"/>
      <c r="E4" s="255"/>
      <c r="F4" s="201" t="s">
        <v>0</v>
      </c>
      <c r="G4" s="287" t="s">
        <v>6</v>
      </c>
      <c r="H4" s="256"/>
      <c r="I4" s="257"/>
      <c r="J4" s="333" t="s">
        <v>47</v>
      </c>
      <c r="K4" s="334"/>
      <c r="L4" s="335"/>
      <c r="M4" s="250"/>
      <c r="N4" s="214" t="s">
        <v>14</v>
      </c>
      <c r="O4" s="258" t="s">
        <v>15</v>
      </c>
      <c r="P4" s="259"/>
      <c r="Q4" s="260"/>
      <c r="R4" s="333" t="s">
        <v>46</v>
      </c>
      <c r="S4" s="334"/>
      <c r="T4" s="336"/>
    </row>
    <row r="5" spans="1:23" ht="13.5" customHeight="1" x14ac:dyDescent="0.15">
      <c r="A5" s="243"/>
      <c r="B5" s="44" t="s">
        <v>7</v>
      </c>
      <c r="C5" s="10" t="s">
        <v>1</v>
      </c>
      <c r="D5" s="3" t="s">
        <v>2</v>
      </c>
      <c r="E5" s="44" t="s">
        <v>3</v>
      </c>
      <c r="F5" s="261" t="s">
        <v>7</v>
      </c>
      <c r="G5" s="262" t="s">
        <v>1</v>
      </c>
      <c r="H5" s="264" t="s">
        <v>2</v>
      </c>
      <c r="I5" s="266" t="s">
        <v>3</v>
      </c>
      <c r="J5" s="273" t="s">
        <v>1</v>
      </c>
      <c r="K5" s="275" t="s">
        <v>2</v>
      </c>
      <c r="L5" s="270" t="s">
        <v>3</v>
      </c>
      <c r="M5" s="250"/>
      <c r="N5" s="215" t="s">
        <v>16</v>
      </c>
      <c r="O5" s="142" t="s">
        <v>17</v>
      </c>
      <c r="P5" s="142" t="s">
        <v>18</v>
      </c>
      <c r="Q5" s="216" t="s">
        <v>19</v>
      </c>
      <c r="R5" s="272" t="s">
        <v>17</v>
      </c>
      <c r="S5" s="277" t="s">
        <v>18</v>
      </c>
      <c r="T5" s="278" t="s">
        <v>19</v>
      </c>
    </row>
    <row r="6" spans="1:23" ht="14.25" customHeight="1" thickBot="1" x14ac:dyDescent="0.2">
      <c r="A6" s="244"/>
      <c r="B6" s="151">
        <v>982000</v>
      </c>
      <c r="C6" s="152">
        <v>387520</v>
      </c>
      <c r="D6" s="152">
        <v>718060</v>
      </c>
      <c r="E6" s="151">
        <v>925740</v>
      </c>
      <c r="F6" s="261"/>
      <c r="G6" s="263"/>
      <c r="H6" s="265"/>
      <c r="I6" s="267"/>
      <c r="J6" s="274"/>
      <c r="K6" s="276"/>
      <c r="L6" s="271"/>
      <c r="M6" s="250"/>
      <c r="N6" s="233">
        <f>ROUNDUP(B6/2,-1)</f>
        <v>491000</v>
      </c>
      <c r="O6" s="337">
        <f>ROUNDUP(C6/2,-1)</f>
        <v>193760</v>
      </c>
      <c r="P6" s="337">
        <f>ROUNDUP(D6/2,-1)</f>
        <v>359030</v>
      </c>
      <c r="Q6" s="338">
        <f>ROUNDUP(E6/2,-1)</f>
        <v>462870</v>
      </c>
      <c r="R6" s="339"/>
      <c r="S6" s="340"/>
      <c r="T6" s="341"/>
    </row>
    <row r="7" spans="1:23" ht="25.5" customHeight="1" x14ac:dyDescent="0.15">
      <c r="A7" s="154" t="s">
        <v>30</v>
      </c>
      <c r="B7" s="45">
        <f>B6/16*16</f>
        <v>982000</v>
      </c>
      <c r="C7" s="25">
        <f>C6/16*16</f>
        <v>387520</v>
      </c>
      <c r="D7" s="25">
        <f>D6/16*16</f>
        <v>718060</v>
      </c>
      <c r="E7" s="35">
        <f>E6/16*16</f>
        <v>925740</v>
      </c>
      <c r="F7" s="175">
        <f>B8</f>
        <v>920620</v>
      </c>
      <c r="G7" s="26">
        <f t="shared" ref="G7:I18" si="0">C8</f>
        <v>363300</v>
      </c>
      <c r="H7" s="26">
        <f t="shared" si="0"/>
        <v>673180</v>
      </c>
      <c r="I7" s="176">
        <f t="shared" si="0"/>
        <v>867880</v>
      </c>
      <c r="J7" s="155">
        <f>ROUNDDOWN(F7+G7,-1)</f>
        <v>1283920</v>
      </c>
      <c r="K7" s="156">
        <f>ROUNDDOWN(F7+H7,-1)</f>
        <v>1593800</v>
      </c>
      <c r="L7" s="156">
        <f t="shared" ref="L7:L18" si="1">ROUNDDOWN(F7+I7,-1)</f>
        <v>1788500</v>
      </c>
      <c r="M7" s="154" t="s">
        <v>30</v>
      </c>
      <c r="N7" s="217">
        <f>ROUNDDOWN(N6/8*7,-1)</f>
        <v>429620</v>
      </c>
      <c r="O7" s="26">
        <f t="shared" ref="O7:Q7" si="2">ROUNDDOWN(O6/8*7,-1)</f>
        <v>169540</v>
      </c>
      <c r="P7" s="26">
        <f t="shared" si="2"/>
        <v>314150</v>
      </c>
      <c r="Q7" s="218">
        <f t="shared" si="2"/>
        <v>405010</v>
      </c>
      <c r="R7" s="208">
        <f>ROUNDDOWN(N7+O7,-1)</f>
        <v>599160</v>
      </c>
      <c r="S7" s="156">
        <f t="shared" ref="S7:S12" si="3">ROUNDDOWN(N7+P7,-1)</f>
        <v>743770</v>
      </c>
      <c r="T7" s="157">
        <f t="shared" ref="T7:T12" si="4">ROUNDDOWN(N7+Q7,-1)</f>
        <v>834630</v>
      </c>
      <c r="U7" s="268"/>
      <c r="V7" s="269"/>
      <c r="W7" s="12"/>
    </row>
    <row r="8" spans="1:23" ht="25.5" customHeight="1" x14ac:dyDescent="0.15">
      <c r="A8" s="49" t="s">
        <v>31</v>
      </c>
      <c r="B8" s="46">
        <f>ROUNDDOWN(B6/16*15,-1)</f>
        <v>920620</v>
      </c>
      <c r="C8" s="15">
        <f t="shared" ref="C8:E8" si="5">ROUNDDOWN(C6/16*15,-1)</f>
        <v>363300</v>
      </c>
      <c r="D8" s="15">
        <f t="shared" si="5"/>
        <v>673180</v>
      </c>
      <c r="E8" s="36">
        <f t="shared" si="5"/>
        <v>867880</v>
      </c>
      <c r="F8" s="171">
        <f>B9</f>
        <v>859250</v>
      </c>
      <c r="G8" s="16">
        <f t="shared" si="0"/>
        <v>339080</v>
      </c>
      <c r="H8" s="16">
        <f t="shared" si="0"/>
        <v>628300</v>
      </c>
      <c r="I8" s="172">
        <f t="shared" si="0"/>
        <v>810020</v>
      </c>
      <c r="J8" s="39">
        <f>ROUNDDOWN(F8+G8,-1)</f>
        <v>1198330</v>
      </c>
      <c r="K8" s="17">
        <f t="shared" ref="K7:K18" si="6">ROUNDDOWN(F8+H8,-1)</f>
        <v>1487550</v>
      </c>
      <c r="L8" s="17">
        <f t="shared" si="1"/>
        <v>1669270</v>
      </c>
      <c r="M8" s="49" t="s">
        <v>31</v>
      </c>
      <c r="N8" s="219">
        <f>ROUNDDOWN(N6/8*6,-1)</f>
        <v>368250</v>
      </c>
      <c r="O8" s="16">
        <f t="shared" ref="O8:Q8" si="7">ROUNDDOWN(O6/8*6,-1)</f>
        <v>145320</v>
      </c>
      <c r="P8" s="16">
        <f t="shared" si="7"/>
        <v>269270</v>
      </c>
      <c r="Q8" s="220">
        <f t="shared" si="7"/>
        <v>347150</v>
      </c>
      <c r="R8" s="209">
        <f t="shared" ref="R7:R12" si="8">ROUNDDOWN(N8+O8,-1)</f>
        <v>513570</v>
      </c>
      <c r="S8" s="17">
        <f t="shared" si="3"/>
        <v>637520</v>
      </c>
      <c r="T8" s="158">
        <f t="shared" si="4"/>
        <v>715400</v>
      </c>
      <c r="U8" s="268"/>
      <c r="V8" s="269"/>
    </row>
    <row r="9" spans="1:23" ht="25.5" customHeight="1" x14ac:dyDescent="0.15">
      <c r="A9" s="50" t="s">
        <v>32</v>
      </c>
      <c r="B9" s="46">
        <f>ROUNDDOWN(B6/16*14,-1)</f>
        <v>859250</v>
      </c>
      <c r="C9" s="15">
        <f t="shared" ref="C9:E9" si="9">ROUNDDOWN(C6/16*14,-1)</f>
        <v>339080</v>
      </c>
      <c r="D9" s="15">
        <f t="shared" si="9"/>
        <v>628300</v>
      </c>
      <c r="E9" s="36">
        <f t="shared" si="9"/>
        <v>810020</v>
      </c>
      <c r="F9" s="171">
        <f t="shared" ref="F9:F18" si="10">B10</f>
        <v>797870</v>
      </c>
      <c r="G9" s="16">
        <f t="shared" si="0"/>
        <v>314860</v>
      </c>
      <c r="H9" s="16">
        <f t="shared" si="0"/>
        <v>583420</v>
      </c>
      <c r="I9" s="172">
        <f t="shared" si="0"/>
        <v>752160</v>
      </c>
      <c r="J9" s="39">
        <f>ROUNDDOWN(F9+G9,-1)</f>
        <v>1112730</v>
      </c>
      <c r="K9" s="17">
        <f t="shared" si="6"/>
        <v>1381290</v>
      </c>
      <c r="L9" s="17">
        <f t="shared" si="1"/>
        <v>1550030</v>
      </c>
      <c r="M9" s="50" t="s">
        <v>32</v>
      </c>
      <c r="N9" s="219">
        <f>ROUNDDOWN(N6/8*5,-1)</f>
        <v>306870</v>
      </c>
      <c r="O9" s="16">
        <f t="shared" ref="O9:Q9" si="11">ROUNDDOWN(O6/8*5,-1)</f>
        <v>121100</v>
      </c>
      <c r="P9" s="16">
        <f t="shared" si="11"/>
        <v>224390</v>
      </c>
      <c r="Q9" s="220">
        <f t="shared" si="11"/>
        <v>289290</v>
      </c>
      <c r="R9" s="209">
        <f t="shared" si="8"/>
        <v>427970</v>
      </c>
      <c r="S9" s="17">
        <f t="shared" si="3"/>
        <v>531260</v>
      </c>
      <c r="T9" s="158">
        <f t="shared" si="4"/>
        <v>596160</v>
      </c>
    </row>
    <row r="10" spans="1:23" ht="25.5" customHeight="1" thickBot="1" x14ac:dyDescent="0.2">
      <c r="A10" s="159" t="s">
        <v>33</v>
      </c>
      <c r="B10" s="47">
        <f>ROUNDDOWN(B6/16*13,-1)</f>
        <v>797870</v>
      </c>
      <c r="C10" s="27">
        <f t="shared" ref="C10:E10" si="12">ROUNDDOWN(C6/16*13,-1)</f>
        <v>314860</v>
      </c>
      <c r="D10" s="27">
        <f t="shared" si="12"/>
        <v>583420</v>
      </c>
      <c r="E10" s="37">
        <f t="shared" si="12"/>
        <v>752160</v>
      </c>
      <c r="F10" s="177">
        <f t="shared" si="10"/>
        <v>736500</v>
      </c>
      <c r="G10" s="28">
        <f t="shared" si="0"/>
        <v>290640</v>
      </c>
      <c r="H10" s="28">
        <f t="shared" si="0"/>
        <v>538540</v>
      </c>
      <c r="I10" s="178">
        <f t="shared" si="0"/>
        <v>694300</v>
      </c>
      <c r="J10" s="160">
        <f t="shared" ref="J10:J18" si="13">ROUNDDOWN(F10+G10,-1)</f>
        <v>1027140</v>
      </c>
      <c r="K10" s="161">
        <f>ROUNDDOWN(F10+H10,-1)</f>
        <v>1275040</v>
      </c>
      <c r="L10" s="161">
        <f t="shared" si="1"/>
        <v>1430800</v>
      </c>
      <c r="M10" s="159" t="s">
        <v>33</v>
      </c>
      <c r="N10" s="221">
        <f>ROUNDDOWN(N6/8*4,-1)</f>
        <v>245500</v>
      </c>
      <c r="O10" s="28">
        <f t="shared" ref="O10:Q10" si="14">ROUNDDOWN(O6/8*4,-1)</f>
        <v>96880</v>
      </c>
      <c r="P10" s="28">
        <f t="shared" si="14"/>
        <v>179510</v>
      </c>
      <c r="Q10" s="222">
        <f t="shared" si="14"/>
        <v>231430</v>
      </c>
      <c r="R10" s="210">
        <f t="shared" si="8"/>
        <v>342380</v>
      </c>
      <c r="S10" s="161">
        <f t="shared" si="3"/>
        <v>425010</v>
      </c>
      <c r="T10" s="162">
        <f t="shared" si="4"/>
        <v>476930</v>
      </c>
    </row>
    <row r="11" spans="1:23" ht="25.5" customHeight="1" x14ac:dyDescent="0.15">
      <c r="A11" s="70" t="s">
        <v>34</v>
      </c>
      <c r="B11" s="53">
        <f>ROUNDDOWN(B6/16*12,-1)</f>
        <v>736500</v>
      </c>
      <c r="C11" s="22">
        <f t="shared" ref="C11:E11" si="15">ROUNDDOWN(C6/16*12,-1)</f>
        <v>290640</v>
      </c>
      <c r="D11" s="22">
        <f t="shared" si="15"/>
        <v>538540</v>
      </c>
      <c r="E11" s="13">
        <f t="shared" si="15"/>
        <v>694300</v>
      </c>
      <c r="F11" s="179">
        <f t="shared" si="10"/>
        <v>675120</v>
      </c>
      <c r="G11" s="153">
        <f t="shared" si="0"/>
        <v>266420</v>
      </c>
      <c r="H11" s="150">
        <f t="shared" si="0"/>
        <v>493660</v>
      </c>
      <c r="I11" s="180">
        <f t="shared" si="0"/>
        <v>636440</v>
      </c>
      <c r="J11" s="14">
        <f t="shared" si="13"/>
        <v>941540</v>
      </c>
      <c r="K11" s="24">
        <f t="shared" si="6"/>
        <v>1168780</v>
      </c>
      <c r="L11" s="24">
        <f t="shared" si="1"/>
        <v>1311560</v>
      </c>
      <c r="M11" s="70" t="s">
        <v>34</v>
      </c>
      <c r="N11" s="342"/>
      <c r="O11" s="343"/>
      <c r="P11" s="343"/>
      <c r="Q11" s="344"/>
      <c r="R11" s="98"/>
      <c r="S11" s="99"/>
      <c r="T11" s="100"/>
    </row>
    <row r="12" spans="1:23" ht="25.5" customHeight="1" x14ac:dyDescent="0.15">
      <c r="A12" s="63" t="s">
        <v>35</v>
      </c>
      <c r="B12" s="46">
        <f>ROUNDDOWN(B6/16*11,-1)</f>
        <v>675120</v>
      </c>
      <c r="C12" s="15">
        <f>ROUNDDOWN(C6/16*11,-1)</f>
        <v>266420</v>
      </c>
      <c r="D12" s="15">
        <f>ROUNDDOWN(D6/16*11,-1)</f>
        <v>493660</v>
      </c>
      <c r="E12" s="36">
        <f>ROUNDDOWN(E6/16*11,-1)</f>
        <v>636440</v>
      </c>
      <c r="F12" s="171">
        <f t="shared" si="10"/>
        <v>613750</v>
      </c>
      <c r="G12" s="16">
        <f t="shared" si="0"/>
        <v>242200</v>
      </c>
      <c r="H12" s="16">
        <f t="shared" si="0"/>
        <v>448780</v>
      </c>
      <c r="I12" s="172">
        <f t="shared" si="0"/>
        <v>578580</v>
      </c>
      <c r="J12" s="39">
        <f t="shared" si="13"/>
        <v>855950</v>
      </c>
      <c r="K12" s="17">
        <f t="shared" si="6"/>
        <v>1062530</v>
      </c>
      <c r="L12" s="17">
        <f t="shared" si="1"/>
        <v>1192330</v>
      </c>
      <c r="M12" s="63" t="s">
        <v>35</v>
      </c>
      <c r="N12" s="342"/>
      <c r="O12" s="129"/>
      <c r="P12" s="129"/>
      <c r="Q12" s="344"/>
      <c r="R12" s="101"/>
      <c r="S12" s="102"/>
      <c r="T12" s="103"/>
    </row>
    <row r="13" spans="1:23" ht="25.5" customHeight="1" x14ac:dyDescent="0.15">
      <c r="A13" s="63" t="s">
        <v>36</v>
      </c>
      <c r="B13" s="46">
        <f>ROUNDDOWN(B6/16*10,-1)</f>
        <v>613750</v>
      </c>
      <c r="C13" s="15">
        <f t="shared" ref="C13:E13" si="16">ROUNDDOWN(C6/16*10,-1)</f>
        <v>242200</v>
      </c>
      <c r="D13" s="15">
        <f t="shared" si="16"/>
        <v>448780</v>
      </c>
      <c r="E13" s="36">
        <f t="shared" si="16"/>
        <v>578580</v>
      </c>
      <c r="F13" s="171">
        <f t="shared" si="10"/>
        <v>552370</v>
      </c>
      <c r="G13" s="16">
        <f t="shared" si="0"/>
        <v>217980</v>
      </c>
      <c r="H13" s="16">
        <f>D14</f>
        <v>403900</v>
      </c>
      <c r="I13" s="172">
        <f t="shared" si="0"/>
        <v>520720</v>
      </c>
      <c r="J13" s="39">
        <f t="shared" si="13"/>
        <v>770350</v>
      </c>
      <c r="K13" s="17">
        <f t="shared" si="6"/>
        <v>956270</v>
      </c>
      <c r="L13" s="17">
        <f t="shared" si="1"/>
        <v>1073090</v>
      </c>
      <c r="M13" s="63" t="s">
        <v>36</v>
      </c>
      <c r="N13" s="189"/>
      <c r="O13" s="129"/>
      <c r="P13" s="129"/>
      <c r="Q13" s="190"/>
      <c r="R13" s="101"/>
      <c r="S13" s="102"/>
      <c r="T13" s="103"/>
    </row>
    <row r="14" spans="1:23" ht="25.5" customHeight="1" thickBot="1" x14ac:dyDescent="0.2">
      <c r="A14" s="86" t="s">
        <v>37</v>
      </c>
      <c r="B14" s="67">
        <f>ROUNDDOWN(B6/16*9,-1)</f>
        <v>552370</v>
      </c>
      <c r="C14" s="68">
        <f t="shared" ref="C14:E14" si="17">ROUNDDOWN(C6/16*9,-1)</f>
        <v>217980</v>
      </c>
      <c r="D14" s="68">
        <f t="shared" si="17"/>
        <v>403900</v>
      </c>
      <c r="E14" s="69">
        <f t="shared" si="17"/>
        <v>520720</v>
      </c>
      <c r="F14" s="202">
        <f t="shared" si="10"/>
        <v>491000</v>
      </c>
      <c r="G14" s="87">
        <f t="shared" si="0"/>
        <v>193760</v>
      </c>
      <c r="H14" s="87">
        <f t="shared" si="0"/>
        <v>359030</v>
      </c>
      <c r="I14" s="203">
        <f t="shared" si="0"/>
        <v>462870</v>
      </c>
      <c r="J14" s="88">
        <f t="shared" si="13"/>
        <v>684760</v>
      </c>
      <c r="K14" s="89">
        <f t="shared" si="6"/>
        <v>850030</v>
      </c>
      <c r="L14" s="89">
        <f t="shared" si="1"/>
        <v>953870</v>
      </c>
      <c r="M14" s="86" t="s">
        <v>37</v>
      </c>
      <c r="N14" s="223"/>
      <c r="O14" s="130"/>
      <c r="P14" s="130"/>
      <c r="Q14" s="224"/>
      <c r="R14" s="131"/>
      <c r="S14" s="132"/>
      <c r="T14" s="133"/>
    </row>
    <row r="15" spans="1:23" ht="25.5" customHeight="1" x14ac:dyDescent="0.15">
      <c r="A15" s="85" t="s">
        <v>38</v>
      </c>
      <c r="B15" s="53">
        <f>ROUNDDOWN(B6/16*8,-1)</f>
        <v>491000</v>
      </c>
      <c r="C15" s="22">
        <f t="shared" ref="C15:E15" si="18">ROUNDDOWN(C6/16*8,-1)</f>
        <v>193760</v>
      </c>
      <c r="D15" s="22">
        <f t="shared" si="18"/>
        <v>359030</v>
      </c>
      <c r="E15" s="13">
        <f t="shared" si="18"/>
        <v>462870</v>
      </c>
      <c r="F15" s="204">
        <f t="shared" si="10"/>
        <v>429620</v>
      </c>
      <c r="G15" s="29">
        <f t="shared" si="0"/>
        <v>169540</v>
      </c>
      <c r="H15" s="29">
        <f t="shared" si="0"/>
        <v>314150</v>
      </c>
      <c r="I15" s="205">
        <f t="shared" si="0"/>
        <v>405010</v>
      </c>
      <c r="J15" s="14">
        <f t="shared" si="13"/>
        <v>599160</v>
      </c>
      <c r="K15" s="24">
        <f t="shared" si="6"/>
        <v>743770</v>
      </c>
      <c r="L15" s="24">
        <f t="shared" si="1"/>
        <v>834630</v>
      </c>
      <c r="M15" s="85" t="s">
        <v>38</v>
      </c>
      <c r="N15" s="225"/>
      <c r="O15" s="30"/>
      <c r="P15" s="30"/>
      <c r="Q15" s="226"/>
      <c r="R15" s="98"/>
      <c r="S15" s="99"/>
      <c r="T15" s="100"/>
    </row>
    <row r="16" spans="1:23" ht="25.5" customHeight="1" x14ac:dyDescent="0.15">
      <c r="A16" s="64" t="s">
        <v>39</v>
      </c>
      <c r="B16" s="46">
        <f>ROUNDDOWN(B6/16*7,-1)</f>
        <v>429620</v>
      </c>
      <c r="C16" s="15">
        <f t="shared" ref="C16:E16" si="19">ROUNDDOWN(C6/16*7,-1)</f>
        <v>169540</v>
      </c>
      <c r="D16" s="15">
        <f t="shared" si="19"/>
        <v>314150</v>
      </c>
      <c r="E16" s="36">
        <f t="shared" si="19"/>
        <v>405010</v>
      </c>
      <c r="F16" s="171">
        <f t="shared" si="10"/>
        <v>368250</v>
      </c>
      <c r="G16" s="16">
        <f t="shared" si="0"/>
        <v>145320</v>
      </c>
      <c r="H16" s="16">
        <f t="shared" si="0"/>
        <v>269270</v>
      </c>
      <c r="I16" s="172">
        <f t="shared" si="0"/>
        <v>347150</v>
      </c>
      <c r="J16" s="39">
        <f t="shared" si="13"/>
        <v>513570</v>
      </c>
      <c r="K16" s="17">
        <f t="shared" si="6"/>
        <v>637520</v>
      </c>
      <c r="L16" s="17">
        <f t="shared" si="1"/>
        <v>715400</v>
      </c>
      <c r="M16" s="64" t="s">
        <v>39</v>
      </c>
      <c r="N16" s="227"/>
      <c r="O16" s="19"/>
      <c r="P16" s="19"/>
      <c r="Q16" s="228"/>
      <c r="R16" s="101"/>
      <c r="S16" s="102"/>
      <c r="T16" s="103"/>
    </row>
    <row r="17" spans="1:20" ht="25.5" customHeight="1" x14ac:dyDescent="0.15">
      <c r="A17" s="64" t="s">
        <v>40</v>
      </c>
      <c r="B17" s="46">
        <f>ROUNDDOWN(B6/16*6,-1)</f>
        <v>368250</v>
      </c>
      <c r="C17" s="15">
        <f t="shared" ref="C17:E17" si="20">ROUNDDOWN(C6/16*6,-1)</f>
        <v>145320</v>
      </c>
      <c r="D17" s="15">
        <f t="shared" si="20"/>
        <v>269270</v>
      </c>
      <c r="E17" s="36">
        <f t="shared" si="20"/>
        <v>347150</v>
      </c>
      <c r="F17" s="171">
        <f t="shared" si="10"/>
        <v>306870</v>
      </c>
      <c r="G17" s="16">
        <f t="shared" si="0"/>
        <v>121100</v>
      </c>
      <c r="H17" s="16">
        <f t="shared" si="0"/>
        <v>224390</v>
      </c>
      <c r="I17" s="172">
        <f t="shared" si="0"/>
        <v>289290</v>
      </c>
      <c r="J17" s="39">
        <f t="shared" si="13"/>
        <v>427970</v>
      </c>
      <c r="K17" s="17">
        <f t="shared" si="6"/>
        <v>531260</v>
      </c>
      <c r="L17" s="17">
        <f t="shared" si="1"/>
        <v>596160</v>
      </c>
      <c r="M17" s="64" t="s">
        <v>40</v>
      </c>
      <c r="N17" s="227"/>
      <c r="O17" s="19"/>
      <c r="P17" s="19"/>
      <c r="Q17" s="228"/>
      <c r="R17" s="101"/>
      <c r="S17" s="102"/>
      <c r="T17" s="103"/>
    </row>
    <row r="18" spans="1:20" ht="25.5" customHeight="1" thickBot="1" x14ac:dyDescent="0.2">
      <c r="A18" s="90" t="s">
        <v>41</v>
      </c>
      <c r="B18" s="57">
        <f>ROUNDDOWN(B6/16*5,-1)</f>
        <v>306870</v>
      </c>
      <c r="C18" s="58">
        <f t="shared" ref="C18:E18" si="21">ROUNDDOWN(C6/16*5,-1)</f>
        <v>121100</v>
      </c>
      <c r="D18" s="58">
        <f t="shared" si="21"/>
        <v>224390</v>
      </c>
      <c r="E18" s="59">
        <f t="shared" si="21"/>
        <v>289290</v>
      </c>
      <c r="F18" s="173">
        <f t="shared" si="10"/>
        <v>245500</v>
      </c>
      <c r="G18" s="75">
        <f t="shared" si="0"/>
        <v>96880</v>
      </c>
      <c r="H18" s="75">
        <f t="shared" si="0"/>
        <v>179510</v>
      </c>
      <c r="I18" s="174">
        <f t="shared" si="0"/>
        <v>231430</v>
      </c>
      <c r="J18" s="60">
        <f t="shared" si="13"/>
        <v>342380</v>
      </c>
      <c r="K18" s="61">
        <f t="shared" si="6"/>
        <v>425010</v>
      </c>
      <c r="L18" s="61">
        <f t="shared" si="1"/>
        <v>476930</v>
      </c>
      <c r="M18" s="90" t="s">
        <v>41</v>
      </c>
      <c r="N18" s="229"/>
      <c r="O18" s="91"/>
      <c r="P18" s="91"/>
      <c r="Q18" s="230"/>
      <c r="R18" s="104"/>
      <c r="S18" s="105"/>
      <c r="T18" s="106"/>
    </row>
    <row r="19" spans="1:20" ht="25.5" customHeight="1" x14ac:dyDescent="0.15">
      <c r="A19" s="92" t="s">
        <v>42</v>
      </c>
      <c r="B19" s="71">
        <f>ROUNDDOWN(B6/16*4,-1)</f>
        <v>245500</v>
      </c>
      <c r="C19" s="72">
        <f t="shared" ref="C19:E19" si="22">ROUNDDOWN(C6/16*4,-1)</f>
        <v>96880</v>
      </c>
      <c r="D19" s="72">
        <f t="shared" si="22"/>
        <v>179510</v>
      </c>
      <c r="E19" s="73">
        <f t="shared" si="22"/>
        <v>231430</v>
      </c>
      <c r="F19" s="206"/>
      <c r="G19" s="93"/>
      <c r="H19" s="93"/>
      <c r="I19" s="207"/>
      <c r="J19" s="94"/>
      <c r="K19" s="95"/>
      <c r="L19" s="95"/>
      <c r="M19" s="92" t="s">
        <v>42</v>
      </c>
      <c r="N19" s="231"/>
      <c r="O19" s="96"/>
      <c r="P19" s="96"/>
      <c r="Q19" s="232"/>
      <c r="R19" s="211"/>
      <c r="S19" s="95"/>
      <c r="T19" s="97"/>
    </row>
    <row r="20" spans="1:20" ht="25.5" customHeight="1" x14ac:dyDescent="0.15">
      <c r="A20" s="65" t="s">
        <v>43</v>
      </c>
      <c r="B20" s="46">
        <f>B19</f>
        <v>245500</v>
      </c>
      <c r="C20" s="18">
        <f t="shared" ref="B20:E22" si="23">C19</f>
        <v>96880</v>
      </c>
      <c r="D20" s="18">
        <f t="shared" si="23"/>
        <v>179510</v>
      </c>
      <c r="E20" s="38">
        <f t="shared" si="23"/>
        <v>231430</v>
      </c>
      <c r="F20" s="185"/>
      <c r="G20" s="20"/>
      <c r="H20" s="20"/>
      <c r="I20" s="42"/>
      <c r="J20" s="40"/>
      <c r="K20" s="21"/>
      <c r="L20" s="21"/>
      <c r="M20" s="65" t="s">
        <v>43</v>
      </c>
      <c r="N20" s="227"/>
      <c r="O20" s="19"/>
      <c r="P20" s="19"/>
      <c r="Q20" s="228"/>
      <c r="R20" s="212"/>
      <c r="S20" s="21"/>
      <c r="T20" s="78"/>
    </row>
    <row r="21" spans="1:20" ht="25.5" customHeight="1" x14ac:dyDescent="0.15">
      <c r="A21" s="65" t="s">
        <v>44</v>
      </c>
      <c r="B21" s="48">
        <f t="shared" si="23"/>
        <v>245500</v>
      </c>
      <c r="C21" s="18">
        <f t="shared" si="23"/>
        <v>96880</v>
      </c>
      <c r="D21" s="18">
        <f t="shared" si="23"/>
        <v>179510</v>
      </c>
      <c r="E21" s="38">
        <f t="shared" si="23"/>
        <v>231430</v>
      </c>
      <c r="F21" s="185"/>
      <c r="G21" s="20"/>
      <c r="H21" s="20"/>
      <c r="I21" s="42"/>
      <c r="J21" s="40"/>
      <c r="K21" s="21"/>
      <c r="L21" s="21"/>
      <c r="M21" s="65" t="s">
        <v>44</v>
      </c>
      <c r="N21" s="227"/>
      <c r="O21" s="19"/>
      <c r="P21" s="19"/>
      <c r="Q21" s="228"/>
      <c r="R21" s="213"/>
      <c r="S21" s="20"/>
      <c r="T21" s="79"/>
    </row>
    <row r="22" spans="1:20" ht="25.5" customHeight="1" thickBot="1" x14ac:dyDescent="0.2">
      <c r="A22" s="66" t="s">
        <v>45</v>
      </c>
      <c r="B22" s="67">
        <f>B19</f>
        <v>245500</v>
      </c>
      <c r="C22" s="74">
        <f t="shared" si="23"/>
        <v>96880</v>
      </c>
      <c r="D22" s="74">
        <f t="shared" si="23"/>
        <v>179510</v>
      </c>
      <c r="E22" s="77">
        <f t="shared" si="23"/>
        <v>231430</v>
      </c>
      <c r="F22" s="186"/>
      <c r="G22" s="31"/>
      <c r="H22" s="31"/>
      <c r="I22" s="34"/>
      <c r="J22" s="80"/>
      <c r="K22" s="81"/>
      <c r="L22" s="81"/>
      <c r="M22" s="66" t="s">
        <v>45</v>
      </c>
      <c r="N22" s="186"/>
      <c r="O22" s="31"/>
      <c r="P22" s="31"/>
      <c r="Q22" s="34"/>
      <c r="R22" s="82"/>
      <c r="S22" s="83"/>
      <c r="T22" s="84"/>
    </row>
    <row r="23" spans="1:20" x14ac:dyDescent="0.15">
      <c r="P23" s="11"/>
    </row>
    <row r="24" spans="1:20" x14ac:dyDescent="0.15">
      <c r="P24" s="11"/>
    </row>
    <row r="30" spans="1:20" x14ac:dyDescent="0.15">
      <c r="R30" s="126"/>
      <c r="S30" s="126"/>
    </row>
  </sheetData>
  <mergeCells count="24">
    <mergeCell ref="J4:L4"/>
    <mergeCell ref="F3:L3"/>
    <mergeCell ref="R4:T4"/>
    <mergeCell ref="N3:T3"/>
    <mergeCell ref="U8:V8"/>
    <mergeCell ref="L5:L6"/>
    <mergeCell ref="R5:R6"/>
    <mergeCell ref="J5:J6"/>
    <mergeCell ref="K5:K6"/>
    <mergeCell ref="S5:S6"/>
    <mergeCell ref="T5:T6"/>
    <mergeCell ref="U7:V7"/>
    <mergeCell ref="A1:T1"/>
    <mergeCell ref="A2:T2"/>
    <mergeCell ref="A3:A6"/>
    <mergeCell ref="B3:E3"/>
    <mergeCell ref="M3:M6"/>
    <mergeCell ref="C4:E4"/>
    <mergeCell ref="G4:I4"/>
    <mergeCell ref="O4:Q4"/>
    <mergeCell ref="F5:F6"/>
    <mergeCell ref="G5:G6"/>
    <mergeCell ref="H5:H6"/>
    <mergeCell ref="I5:I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제1BTL관 </vt:lpstr>
      <vt:lpstr>제2BTL관</vt:lpstr>
      <vt:lpstr>한밭관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2024-08-09T05:20:17Z</cp:lastPrinted>
  <dcterms:created xsi:type="dcterms:W3CDTF">2010-01-27T04:15:17Z</dcterms:created>
  <dcterms:modified xsi:type="dcterms:W3CDTF">2025-02-18T04:15:37Z</dcterms:modified>
</cp:coreProperties>
</file>